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2000" activeTab="2"/>
  </bookViews>
  <sheets>
    <sheet name="Instructions" sheetId="1" r:id="rId1"/>
    <sheet name="Single Unit" sheetId="2" r:id="rId2"/>
    <sheet name="Multiple Units" sheetId="3" r:id="rId3"/>
    <sheet name="Lists" sheetId="4" r:id="rId4"/>
  </sheets>
  <definedNames>
    <definedName name="EquipType">'Lists'!$A$2:$A$9</definedName>
    <definedName name="_xlnm.Print_Area" localSheetId="0">'Instructions'!$A$1:$A$36</definedName>
    <definedName name="Refrigerants">'Lists'!$A$13:$A$25</definedName>
  </definedNames>
  <calcPr fullCalcOnLoad="1"/>
</workbook>
</file>

<file path=xl/comments2.xml><?xml version="1.0" encoding="utf-8"?>
<comments xmlns="http://schemas.openxmlformats.org/spreadsheetml/2006/main">
  <authors>
    <author>Mick Schwedler</author>
  </authors>
  <commentList>
    <comment ref="A8" authorId="0">
      <text>
        <r>
          <rPr>
            <b/>
            <sz val="8"/>
            <rFont val="Tahoma"/>
            <family val="0"/>
          </rPr>
          <t>Capacity is a number. 
Using the space bar will generate an error.
Please enter 0</t>
        </r>
      </text>
    </comment>
    <comment ref="B8" authorId="0">
      <text>
        <r>
          <rPr>
            <b/>
            <sz val="8"/>
            <rFont val="Tahoma"/>
            <family val="0"/>
          </rPr>
          <t>Capacity is a number. 
Using the space bar will generate an error.
Please enter 0</t>
        </r>
      </text>
    </comment>
    <comment ref="A9" authorId="0">
      <text>
        <r>
          <rPr>
            <b/>
            <sz val="8"/>
            <rFont val="Tahoma"/>
            <family val="0"/>
          </rPr>
          <t>Refrigerant charge is a number. 
Using the space bar will generate an error.
Please enter 0</t>
        </r>
      </text>
    </comment>
    <comment ref="B9" authorId="0">
      <text>
        <r>
          <rPr>
            <b/>
            <sz val="8"/>
            <rFont val="Tahoma"/>
            <family val="0"/>
          </rPr>
          <t>Refrigerant charge is a number. 
Using the space bar will generate an error.
Please enter 0</t>
        </r>
      </text>
    </comment>
    <comment ref="A11" authorId="0">
      <text>
        <r>
          <rPr>
            <b/>
            <sz val="12"/>
            <rFont val="Tahoma"/>
            <family val="2"/>
          </rPr>
          <t>In 2006 leak rate data for Trane R-123 centrifugal chillers was submitted to the USGBC.
 A 0.5% annual leakage rate is approved for these chillers per a CIR published at www.usgbc.org</t>
        </r>
      </text>
    </comment>
  </commentList>
</comments>
</file>

<file path=xl/comments3.xml><?xml version="1.0" encoding="utf-8"?>
<comments xmlns="http://schemas.openxmlformats.org/spreadsheetml/2006/main">
  <authors>
    <author>Mick Schwedler</author>
  </authors>
  <commentList>
    <comment ref="A9" authorId="0">
      <text>
        <r>
          <rPr>
            <b/>
            <sz val="8"/>
            <rFont val="Tahoma"/>
            <family val="0"/>
          </rPr>
          <t>Refrigerant charge is a number. 
Using the space bar will generate an error.
Please enter 0</t>
        </r>
      </text>
    </comment>
    <comment ref="B9" authorId="0">
      <text>
        <r>
          <rPr>
            <b/>
            <sz val="8"/>
            <rFont val="Tahoma"/>
            <family val="0"/>
          </rPr>
          <t>Refrigerant charge is a number. 
Using the space bar will generate an error.
Please enter 0</t>
        </r>
      </text>
    </comment>
    <comment ref="C9" authorId="0">
      <text>
        <r>
          <rPr>
            <b/>
            <sz val="8"/>
            <rFont val="Tahoma"/>
            <family val="0"/>
          </rPr>
          <t>Refrigerant charge is a number. 
Using the space bar will generate an error.
Please enter 0</t>
        </r>
      </text>
    </comment>
    <comment ref="D9" authorId="0">
      <text>
        <r>
          <rPr>
            <b/>
            <sz val="8"/>
            <rFont val="Tahoma"/>
            <family val="0"/>
          </rPr>
          <t>Refrigerant charge is a number. 
Using the space bar will generate an error.
Please enter 0</t>
        </r>
      </text>
    </comment>
    <comment ref="E9" authorId="0">
      <text>
        <r>
          <rPr>
            <b/>
            <sz val="8"/>
            <rFont val="Tahoma"/>
            <family val="0"/>
          </rPr>
          <t>Refrigerant charge is a number. 
Using the space bar will generate an error.
Please enter 0</t>
        </r>
      </text>
    </comment>
    <comment ref="F9" authorId="0">
      <text>
        <r>
          <rPr>
            <b/>
            <sz val="8"/>
            <rFont val="Tahoma"/>
            <family val="0"/>
          </rPr>
          <t>Refrigerant charge is a number. 
Using the space bar will generate an error.
Please enter 0</t>
        </r>
      </text>
    </comment>
    <comment ref="G9" authorId="0">
      <text>
        <r>
          <rPr>
            <b/>
            <sz val="8"/>
            <rFont val="Tahoma"/>
            <family val="0"/>
          </rPr>
          <t>Refrigerant charge is a number. 
Using the space bar will generate an error.
Please enter 0</t>
        </r>
      </text>
    </comment>
    <comment ref="A8" authorId="0">
      <text>
        <r>
          <rPr>
            <b/>
            <sz val="8"/>
            <rFont val="Tahoma"/>
            <family val="0"/>
          </rPr>
          <t>Capacity is a number. 
Using the space bar will generate an error.
Please enter 0</t>
        </r>
      </text>
    </comment>
    <comment ref="B8" authorId="0">
      <text>
        <r>
          <rPr>
            <b/>
            <sz val="8"/>
            <rFont val="Tahoma"/>
            <family val="0"/>
          </rPr>
          <t>Capacity is a number. 
Using the space bar will generate an error.
Please enter 0</t>
        </r>
      </text>
    </comment>
    <comment ref="C8" authorId="0">
      <text>
        <r>
          <rPr>
            <b/>
            <sz val="8"/>
            <rFont val="Tahoma"/>
            <family val="0"/>
          </rPr>
          <t>Capacity is a number. 
Using the space bar will generate an error.
Please enter 0</t>
        </r>
      </text>
    </comment>
    <comment ref="D8" authorId="0">
      <text>
        <r>
          <rPr>
            <b/>
            <sz val="8"/>
            <rFont val="Tahoma"/>
            <family val="0"/>
          </rPr>
          <t>Capacity is a number. 
Using the space bar will generate an error.
Please enter 0</t>
        </r>
      </text>
    </comment>
    <comment ref="E8" authorId="0">
      <text>
        <r>
          <rPr>
            <b/>
            <sz val="8"/>
            <rFont val="Tahoma"/>
            <family val="0"/>
          </rPr>
          <t>Capacity is a number. 
Using the space bar will generate an error.
Please enter 0</t>
        </r>
      </text>
    </comment>
    <comment ref="F8" authorId="0">
      <text>
        <r>
          <rPr>
            <b/>
            <sz val="8"/>
            <rFont val="Tahoma"/>
            <family val="0"/>
          </rPr>
          <t>Capacity is a number. 
Using the space bar will generate an error.
Please enter 0</t>
        </r>
      </text>
    </comment>
    <comment ref="G8" authorId="0">
      <text>
        <r>
          <rPr>
            <b/>
            <sz val="8"/>
            <rFont val="Tahoma"/>
            <family val="0"/>
          </rPr>
          <t>Capacity is a number. 
Using the space bar will generate an error.
Please enter 0</t>
        </r>
      </text>
    </comment>
    <comment ref="A11" authorId="0">
      <text>
        <r>
          <rPr>
            <b/>
            <sz val="12"/>
            <rFont val="Tahoma"/>
            <family val="2"/>
          </rPr>
          <t>In 2006 leak rate data for Trane R-123 centrifugal chillers was submitted to the USGBC.
 A 0.5% annual leakage rate is approved for these chillers per a CIR published at www.usgbc.org</t>
        </r>
      </text>
    </comment>
  </commentList>
</comments>
</file>

<file path=xl/sharedStrings.xml><?xml version="1.0" encoding="utf-8"?>
<sst xmlns="http://schemas.openxmlformats.org/spreadsheetml/2006/main" count="172" uniqueCount="93">
  <si>
    <t>Date and time of calculation</t>
  </si>
  <si>
    <t>R-22</t>
  </si>
  <si>
    <t>R-123</t>
  </si>
  <si>
    <t>R-134a</t>
  </si>
  <si>
    <t>R-245fa</t>
  </si>
  <si>
    <t>Qtotal</t>
  </si>
  <si>
    <t>Credit?</t>
  </si>
  <si>
    <t>LEED Energy and Atmosphere Credit 4 Submittal</t>
  </si>
  <si>
    <t>Date</t>
  </si>
  <si>
    <t xml:space="preserve"> </t>
  </si>
  <si>
    <t>Job name</t>
  </si>
  <si>
    <t>Job location</t>
  </si>
  <si>
    <t>Weighted calculation</t>
  </si>
  <si>
    <t>Unit tag(s)</t>
  </si>
  <si>
    <t>Capacity, tons (Qunit)</t>
  </si>
  <si>
    <t>Leak rate, % of charge per year (Lr)</t>
  </si>
  <si>
    <t>End-of-life refrigerant loss, % of charge (Mr)</t>
  </si>
  <si>
    <t>Refrigerant charge, lb</t>
  </si>
  <si>
    <t>Refrigerant charge, lb/ton (Rc)</t>
  </si>
  <si>
    <t>Equipment life (Life)</t>
  </si>
  <si>
    <t>Global warming potential of refrigerant (GWPr)</t>
  </si>
  <si>
    <t>Ozone depletion potential of refrigerant (ODPr)</t>
  </si>
  <si>
    <t>Life-cycle direct global warming potential (LCGWP)</t>
  </si>
  <si>
    <t>Life-cycle ozone depletion potential (LCODP)</t>
  </si>
  <si>
    <t>TSAC factor × capacity</t>
  </si>
  <si>
    <t>Trane, in providing this calculation tool, assumes no responsibility for the performance or desirability of any resulting system design. Design of the HVAC system is the prerogative and responsibility of the engineering professional.</t>
  </si>
  <si>
    <t>Total capacity, tons</t>
  </si>
  <si>
    <t>CALCULATIONS</t>
  </si>
  <si>
    <t>Defaults used:</t>
  </si>
  <si>
    <t>LCGWP + 100,000 × LCODP</t>
  </si>
  <si>
    <t>Entered values:</t>
  </si>
  <si>
    <t>Refrigerant type</t>
  </si>
  <si>
    <t>Result:</t>
  </si>
  <si>
    <t>RESULT</t>
  </si>
  <si>
    <t>If only one type of refrigerant is used, the HVAC&amp;R systems</t>
  </si>
  <si>
    <t>OR</t>
  </si>
  <si>
    <t>If multiple refrigerant types are used, the HVAC&amp;R systems</t>
  </si>
  <si>
    <t xml:space="preserve">Using the appropriate equation, the final calculation equals </t>
  </si>
  <si>
    <t>REMARKS</t>
  </si>
  <si>
    <t>Purpose</t>
  </si>
  <si>
    <t>How to use the calculator</t>
  </si>
  <si>
    <r>
      <t>2.</t>
    </r>
    <r>
      <rPr>
        <sz val="10"/>
        <rFont val="Verdana"/>
        <family val="2"/>
      </rPr>
      <t xml:space="preserve"> Type the job name in cell </t>
    </r>
    <r>
      <rPr>
        <b/>
        <sz val="10"/>
        <rFont val="Verdana"/>
        <family val="2"/>
      </rPr>
      <t>B2</t>
    </r>
    <r>
      <rPr>
        <sz val="10"/>
        <rFont val="Verdana"/>
        <family val="2"/>
      </rPr>
      <t>.</t>
    </r>
  </si>
  <si>
    <r>
      <t>3.</t>
    </r>
    <r>
      <rPr>
        <sz val="10"/>
        <rFont val="Verdana"/>
        <family val="2"/>
      </rPr>
      <t xml:space="preserve"> Type the location of the job in cell </t>
    </r>
    <r>
      <rPr>
        <b/>
        <sz val="10"/>
        <rFont val="Verdana"/>
        <family val="2"/>
      </rPr>
      <t>B3</t>
    </r>
    <r>
      <rPr>
        <sz val="10"/>
        <rFont val="Verdana"/>
        <family val="2"/>
      </rPr>
      <t>.</t>
    </r>
  </si>
  <si>
    <r>
      <t>8.</t>
    </r>
    <r>
      <rPr>
        <sz val="10"/>
        <rFont val="Verdana"/>
        <family val="2"/>
      </rPr>
      <t xml:space="preserve"> To print the caluclation results for your records and/or as documentation for your LEED project submittal, either click the </t>
    </r>
    <r>
      <rPr>
        <b/>
        <sz val="10"/>
        <rFont val="Verdana"/>
        <family val="2"/>
      </rPr>
      <t>Print</t>
    </r>
    <r>
      <rPr>
        <sz val="10"/>
        <rFont val="Verdana"/>
        <family val="2"/>
      </rPr>
      <t xml:space="preserve"> button in the toolbar or open the </t>
    </r>
    <r>
      <rPr>
        <b/>
        <sz val="10"/>
        <rFont val="Verdana"/>
        <family val="2"/>
      </rPr>
      <t>File</t>
    </r>
    <r>
      <rPr>
        <sz val="10"/>
        <rFont val="Verdana"/>
        <family val="2"/>
      </rPr>
      <t xml:space="preserve"> menu and select </t>
    </r>
    <r>
      <rPr>
        <b/>
        <sz val="10"/>
        <rFont val="Verdana"/>
        <family val="2"/>
      </rPr>
      <t>Print</t>
    </r>
    <r>
      <rPr>
        <sz val="10"/>
        <rFont val="Verdana"/>
        <family val="2"/>
      </rPr>
      <t>.</t>
    </r>
  </si>
  <si>
    <t>All</t>
  </si>
  <si>
    <t>TSAC  factor</t>
  </si>
  <si>
    <t>Reciprocating chiller</t>
  </si>
  <si>
    <t>Screw chiller</t>
  </si>
  <si>
    <t>Absorption chiller</t>
  </si>
  <si>
    <t>Centrifugal chiller</t>
  </si>
  <si>
    <t>Window AC or HP</t>
  </si>
  <si>
    <t>Unitary AC or HP</t>
  </si>
  <si>
    <t>Packaged AC or HP</t>
  </si>
  <si>
    <t>2% Leakage rate per year (Lr)</t>
  </si>
  <si>
    <t>10% End-of-life loss of charge (Mr)</t>
  </si>
  <si>
    <t>R-410a</t>
  </si>
  <si>
    <t>R-407c</t>
  </si>
  <si>
    <t>GWPr</t>
  </si>
  <si>
    <t>ODPr</t>
  </si>
  <si>
    <t>Life</t>
  </si>
  <si>
    <t>Calculation</t>
  </si>
  <si>
    <t>Ammonia</t>
  </si>
  <si>
    <t>Propane</t>
  </si>
  <si>
    <t>Water</t>
  </si>
  <si>
    <r>
      <t>7.</t>
    </r>
    <r>
      <rPr>
        <sz val="10"/>
        <rFont val="Verdana"/>
        <family val="2"/>
      </rPr>
      <t xml:space="preserve"> </t>
    </r>
    <r>
      <rPr>
        <i/>
        <sz val="10"/>
        <rFont val="Verdana"/>
        <family val="2"/>
      </rPr>
      <t>OPTIONAL:</t>
    </r>
    <r>
      <rPr>
        <sz val="10"/>
        <rFont val="Verdana"/>
        <family val="2"/>
      </rPr>
      <t xml:space="preserve"> To provide additional information about the project, type your comments in cell </t>
    </r>
    <r>
      <rPr>
        <b/>
        <sz val="10"/>
        <rFont val="Verdana"/>
        <family val="2"/>
      </rPr>
      <t>A87</t>
    </r>
    <r>
      <rPr>
        <sz val="10"/>
        <rFont val="Verdana"/>
        <family val="2"/>
      </rPr>
      <t xml:space="preserve">. </t>
    </r>
  </si>
  <si>
    <r>
      <t xml:space="preserve">The report is automatically stamped with the date and time of the last calculation (cell </t>
    </r>
    <r>
      <rPr>
        <b/>
        <sz val="10"/>
        <rFont val="Verdana"/>
        <family val="2"/>
      </rPr>
      <t>B46</t>
    </r>
    <r>
      <rPr>
        <sz val="10"/>
        <rFont val="Verdana"/>
        <family val="2"/>
      </rPr>
      <t>).</t>
    </r>
  </si>
  <si>
    <t xml:space="preserve">NOTE: You may only enter values in turquoise-colored cells. All other entries either are calculated automatically or are fixed values. </t>
  </si>
  <si>
    <t>Equation Calculator for LEED-NC v2.2 EAc40</t>
  </si>
  <si>
    <r>
      <t xml:space="preserve">This calculation tool automatically solves the equations described in the USGBC document, </t>
    </r>
    <r>
      <rPr>
        <i/>
        <sz val="10"/>
        <rFont val="Verdana"/>
        <family val="2"/>
      </rPr>
      <t>LEED for New Construction Version 2.2.</t>
    </r>
    <r>
      <rPr>
        <sz val="10"/>
        <rFont val="Verdana"/>
        <family val="2"/>
      </rPr>
      <t xml:space="preserve"> Use it to quickly determine whether the HVAC equipment-and-refrigerant combinations in a prospective LEED-NC project comply with the requirements of Energy &amp; Atmosphere Credit 4.</t>
    </r>
  </si>
  <si>
    <r>
      <t>7.</t>
    </r>
    <r>
      <rPr>
        <sz val="10"/>
        <rFont val="Verdana"/>
        <family val="2"/>
      </rPr>
      <t xml:space="preserve"> For each refrigerant type and equipment type, enter the HVAC mechanical cooling capacity in cell(s) </t>
    </r>
    <r>
      <rPr>
        <b/>
        <sz val="10"/>
        <rFont val="Verdana"/>
        <family val="2"/>
      </rPr>
      <t>B8</t>
    </r>
    <r>
      <rPr>
        <sz val="10"/>
        <rFont val="Verdana"/>
        <family val="2"/>
      </rPr>
      <t xml:space="preserve"> through </t>
    </r>
    <r>
      <rPr>
        <b/>
        <sz val="10"/>
        <rFont val="Verdana"/>
        <family val="2"/>
      </rPr>
      <t>G8</t>
    </r>
    <r>
      <rPr>
        <sz val="10"/>
        <rFont val="Verdana"/>
        <family val="2"/>
      </rPr>
      <t>. If multiple units use the same refrigerant type, enter the sum of their capacities.</t>
    </r>
  </si>
  <si>
    <r>
      <t xml:space="preserve">The project does not quality for this credit if the value in cell </t>
    </r>
    <r>
      <rPr>
        <b/>
        <sz val="10"/>
        <rFont val="Verdana"/>
        <family val="2"/>
      </rPr>
      <t>H21</t>
    </r>
    <r>
      <rPr>
        <sz val="10"/>
        <rFont val="Verdana"/>
        <family val="2"/>
      </rPr>
      <t xml:space="preserve"> (</t>
    </r>
    <r>
      <rPr>
        <i/>
        <sz val="10"/>
        <rFont val="Verdana"/>
        <family val="2"/>
      </rPr>
      <t>Multiple Unit</t>
    </r>
    <r>
      <rPr>
        <sz val="10"/>
        <rFont val="Verdana"/>
        <family val="2"/>
      </rPr>
      <t xml:space="preserve"> worksheet) or </t>
    </r>
    <r>
      <rPr>
        <b/>
        <sz val="10"/>
        <rFont val="Verdana"/>
        <family val="2"/>
      </rPr>
      <t>C21</t>
    </r>
    <r>
      <rPr>
        <sz val="10"/>
        <rFont val="Verdana"/>
        <family val="2"/>
      </rPr>
      <t xml:space="preserve"> (</t>
    </r>
    <r>
      <rPr>
        <i/>
        <sz val="10"/>
        <rFont val="Verdana"/>
        <family val="2"/>
      </rPr>
      <t>Single Unit</t>
    </r>
    <r>
      <rPr>
        <sz val="10"/>
        <rFont val="Verdana"/>
        <family val="2"/>
      </rPr>
      <t xml:space="preserve"> worksheet) is greater than 100 </t>
    </r>
    <r>
      <rPr>
        <u val="single"/>
        <sz val="10"/>
        <rFont val="Verdana"/>
        <family val="2"/>
      </rPr>
      <t>and</t>
    </r>
    <r>
      <rPr>
        <sz val="10"/>
        <rFont val="Verdana"/>
        <family val="2"/>
      </rPr>
      <t xml:space="preserve"> “No” is displayed in cell </t>
    </r>
    <r>
      <rPr>
        <b/>
        <sz val="10"/>
        <rFont val="Verdana"/>
        <family val="2"/>
      </rPr>
      <t>H22</t>
    </r>
    <r>
      <rPr>
        <sz val="10"/>
        <rFont val="Verdana"/>
        <family val="2"/>
      </rPr>
      <t xml:space="preserve"> or </t>
    </r>
    <r>
      <rPr>
        <b/>
        <sz val="10"/>
        <rFont val="Verdana"/>
        <family val="2"/>
      </rPr>
      <t>C22</t>
    </r>
    <r>
      <rPr>
        <sz val="10"/>
        <rFont val="Verdana"/>
        <family val="2"/>
      </rPr>
      <t>.</t>
    </r>
  </si>
  <si>
    <r>
      <t xml:space="preserve">1. </t>
    </r>
    <r>
      <rPr>
        <sz val="10"/>
        <rFont val="Verdana"/>
        <family val="2"/>
      </rPr>
      <t xml:space="preserve">Choose a worksheet by clicking the appropriate tab at the bottom of the Excel window. Pick the </t>
    </r>
    <r>
      <rPr>
        <i/>
        <sz val="10"/>
        <rFont val="Verdana"/>
        <family val="2"/>
      </rPr>
      <t xml:space="preserve">Single Unit </t>
    </r>
    <r>
      <rPr>
        <sz val="10"/>
        <rFont val="Verdana"/>
        <family val="2"/>
      </rPr>
      <t xml:space="preserve">worksheet to provide information for a single piece of equipment. Or, pick the </t>
    </r>
    <r>
      <rPr>
        <i/>
        <sz val="10"/>
        <rFont val="Verdana"/>
        <family val="2"/>
      </rPr>
      <t xml:space="preserve">Multiple Units </t>
    </r>
    <r>
      <rPr>
        <sz val="10"/>
        <rFont val="Verdana"/>
        <family val="2"/>
      </rPr>
      <t>worksheet to describe a project with different types of equipment and/or refrigerant.</t>
    </r>
  </si>
  <si>
    <r>
      <t>4.</t>
    </r>
    <r>
      <rPr>
        <sz val="10"/>
        <rFont val="Verdana"/>
        <family val="2"/>
      </rPr>
      <t xml:space="preserve"> </t>
    </r>
    <r>
      <rPr>
        <i/>
        <sz val="10"/>
        <rFont val="Verdana"/>
        <family val="2"/>
      </rPr>
      <t>OPTIONAL:</t>
    </r>
    <r>
      <rPr>
        <sz val="10"/>
        <rFont val="Verdana"/>
        <family val="2"/>
      </rPr>
      <t xml:space="preserve"> Enter the appropriate unit tag(s) from the equipment schedule in cell(s) </t>
    </r>
    <r>
      <rPr>
        <b/>
        <sz val="10"/>
        <rFont val="Verdana"/>
        <family val="2"/>
      </rPr>
      <t>B5</t>
    </r>
    <r>
      <rPr>
        <sz val="10"/>
        <rFont val="Verdana"/>
        <family val="2"/>
      </rPr>
      <t xml:space="preserve"> </t>
    </r>
    <r>
      <rPr>
        <sz val="10"/>
        <rFont val="Verdana"/>
        <family val="2"/>
      </rPr>
      <t xml:space="preserve">through </t>
    </r>
    <r>
      <rPr>
        <b/>
        <sz val="10"/>
        <rFont val="Verdana"/>
        <family val="2"/>
      </rPr>
      <t>G5</t>
    </r>
    <r>
      <rPr>
        <sz val="10"/>
        <rFont val="Verdana"/>
        <family val="2"/>
      </rPr>
      <t>.</t>
    </r>
  </si>
  <si>
    <r>
      <t>5.</t>
    </r>
    <r>
      <rPr>
        <sz val="10"/>
        <rFont val="Verdana"/>
        <family val="2"/>
      </rPr>
      <t xml:space="preserve"> Enter the refrigerant type in cell(s) </t>
    </r>
    <r>
      <rPr>
        <b/>
        <sz val="10"/>
        <rFont val="Verdana"/>
        <family val="2"/>
      </rPr>
      <t>B6</t>
    </r>
    <r>
      <rPr>
        <sz val="10"/>
        <rFont val="Verdana"/>
        <family val="2"/>
      </rPr>
      <t xml:space="preserve"> through </t>
    </r>
    <r>
      <rPr>
        <b/>
        <sz val="10"/>
        <rFont val="Verdana"/>
        <family val="2"/>
      </rPr>
      <t>G6</t>
    </r>
    <r>
      <rPr>
        <sz val="10"/>
        <rFont val="Verdana"/>
        <family val="2"/>
      </rPr>
      <t xml:space="preserve">. Selecting the refrigerant type automatically inserts the appropriate GWP and ODP values from the </t>
    </r>
    <r>
      <rPr>
        <i/>
        <sz val="10"/>
        <rFont val="Verdana"/>
        <family val="2"/>
      </rPr>
      <t>LEED-NC v2.2 Reference Guide</t>
    </r>
    <r>
      <rPr>
        <sz val="10"/>
        <rFont val="Verdana"/>
        <family val="2"/>
      </rPr>
      <t xml:space="preserve"> (EA Credit 4, Table 1) in rows 14 and 15, respectively.</t>
    </r>
  </si>
  <si>
    <r>
      <t>6.</t>
    </r>
    <r>
      <rPr>
        <sz val="10"/>
        <rFont val="Verdana"/>
        <family val="2"/>
      </rPr>
      <t xml:space="preserve"> Enter the equipment type in cell(s) </t>
    </r>
    <r>
      <rPr>
        <b/>
        <sz val="10"/>
        <rFont val="Verdana"/>
        <family val="2"/>
      </rPr>
      <t>B7</t>
    </r>
    <r>
      <rPr>
        <sz val="10"/>
        <rFont val="Verdana"/>
        <family val="2"/>
      </rPr>
      <t xml:space="preserve"> through </t>
    </r>
    <r>
      <rPr>
        <b/>
        <sz val="10"/>
        <rFont val="Verdana"/>
        <family val="2"/>
      </rPr>
      <t>G7</t>
    </r>
    <r>
      <rPr>
        <sz val="10"/>
        <rFont val="Verdana"/>
        <family val="2"/>
      </rPr>
      <t xml:space="preserve">. Selecting the equipment type automatically inserts the appropriate equipment life value(s) from the </t>
    </r>
    <r>
      <rPr>
        <i/>
        <sz val="10"/>
        <rFont val="Verdana"/>
        <family val="2"/>
      </rPr>
      <t>LEED-NC v2.2 Reference Guide</t>
    </r>
    <r>
      <rPr>
        <sz val="10"/>
        <rFont val="Verdana"/>
        <family val="2"/>
      </rPr>
      <t xml:space="preserve"> in row 12.</t>
    </r>
  </si>
  <si>
    <r>
      <t xml:space="preserve">The project qualifies for EA Credit 4 of LEED-NC v2.2 if the value in cell </t>
    </r>
    <r>
      <rPr>
        <b/>
        <sz val="10"/>
        <rFont val="Verdana"/>
        <family val="2"/>
      </rPr>
      <t>H21</t>
    </r>
    <r>
      <rPr>
        <sz val="10"/>
        <rFont val="Verdana"/>
        <family val="2"/>
      </rPr>
      <t xml:space="preserve"> (</t>
    </r>
    <r>
      <rPr>
        <i/>
        <sz val="10"/>
        <rFont val="Verdana"/>
        <family val="2"/>
      </rPr>
      <t xml:space="preserve">Multiple Unit </t>
    </r>
    <r>
      <rPr>
        <sz val="10"/>
        <rFont val="Verdana"/>
        <family val="2"/>
      </rPr>
      <t xml:space="preserve">worksheet) or </t>
    </r>
    <r>
      <rPr>
        <b/>
        <sz val="10"/>
        <rFont val="Verdana"/>
        <family val="2"/>
      </rPr>
      <t>C21</t>
    </r>
    <r>
      <rPr>
        <sz val="10"/>
        <rFont val="Verdana"/>
        <family val="2"/>
      </rPr>
      <t xml:space="preserve"> (</t>
    </r>
    <r>
      <rPr>
        <i/>
        <sz val="10"/>
        <rFont val="Verdana"/>
        <family val="2"/>
      </rPr>
      <t xml:space="preserve">Single Unit </t>
    </r>
    <r>
      <rPr>
        <sz val="10"/>
        <rFont val="Verdana"/>
        <family val="2"/>
      </rPr>
      <t xml:space="preserve">worksheet) is less than or equal to 100 </t>
    </r>
    <r>
      <rPr>
        <u val="single"/>
        <sz val="10"/>
        <rFont val="Verdana"/>
        <family val="2"/>
      </rPr>
      <t>and</t>
    </r>
    <r>
      <rPr>
        <sz val="10"/>
        <rFont val="Verdana"/>
        <family val="2"/>
      </rPr>
      <t xml:space="preserve"> “Yes” is displayed in cell </t>
    </r>
    <r>
      <rPr>
        <b/>
        <sz val="10"/>
        <rFont val="Verdana"/>
        <family val="2"/>
      </rPr>
      <t>H22</t>
    </r>
    <r>
      <rPr>
        <sz val="10"/>
        <rFont val="Verdana"/>
        <family val="2"/>
      </rPr>
      <t xml:space="preserve"> or </t>
    </r>
    <r>
      <rPr>
        <b/>
        <sz val="10"/>
        <rFont val="Verdana"/>
        <family val="2"/>
      </rPr>
      <t>C22</t>
    </r>
    <r>
      <rPr>
        <sz val="10"/>
        <rFont val="Verdana"/>
        <family val="2"/>
      </rPr>
      <t>.</t>
    </r>
  </si>
  <si>
    <r>
      <t>8.</t>
    </r>
    <r>
      <rPr>
        <sz val="10"/>
        <rFont val="Verdana"/>
        <family val="2"/>
      </rPr>
      <t xml:space="preserve"> For each refrigerant type/equipment type combination, enter the HVAC refrigerant charge, in pounds, in cell(s) </t>
    </r>
    <r>
      <rPr>
        <b/>
        <sz val="10"/>
        <rFont val="Verdana"/>
        <family val="2"/>
      </rPr>
      <t>B9</t>
    </r>
    <r>
      <rPr>
        <sz val="10"/>
        <rFont val="Verdana"/>
        <family val="2"/>
      </rPr>
      <t xml:space="preserve"> through </t>
    </r>
    <r>
      <rPr>
        <b/>
        <sz val="10"/>
        <rFont val="Verdana"/>
        <family val="2"/>
      </rPr>
      <t>G9</t>
    </r>
    <r>
      <rPr>
        <sz val="10"/>
        <rFont val="Verdana"/>
        <family val="2"/>
      </rPr>
      <t xml:space="preserve">. If multiple units of the same equipment type use the same refrigerant type, enter the sum of their refrigerant charges in pounds. </t>
    </r>
  </si>
  <si>
    <t>Equipment type</t>
  </si>
  <si>
    <t>Carbon dioxide</t>
  </si>
  <si>
    <t>Split-system AC or HP</t>
  </si>
  <si>
    <t>Equation Calculator for USGBC LEED-NC v2.2, Energy &amp; Atmosphere Credit 4</t>
  </si>
  <si>
    <t>LEED-NC v2.2 Calculation</t>
  </si>
  <si>
    <t>Equipment life varies by equipment type</t>
  </si>
  <si>
    <r>
      <t xml:space="preserve">ODP and GWP from </t>
    </r>
    <r>
      <rPr>
        <i/>
        <sz val="10"/>
        <rFont val="Verdana"/>
        <family val="2"/>
      </rPr>
      <t>LEED-NC v2.2 Reference Guide</t>
    </r>
  </si>
  <si>
    <t>Based on the LEED-NC v2.2 calculation for EA Credit 4, this project</t>
  </si>
  <si>
    <r>
      <t xml:space="preserve">ODP and GWP from </t>
    </r>
    <r>
      <rPr>
        <i/>
        <sz val="10"/>
        <rFont val="Verdana"/>
        <family val="2"/>
      </rPr>
      <t>LEED NC v2.2 Reference Guide</t>
    </r>
  </si>
  <si>
    <t>R-404A</t>
  </si>
  <si>
    <t>R-507A</t>
  </si>
  <si>
    <t>Version 2.0 “Equation Calculator” for LEED-NC v2.2, EAc40 - July 2006</t>
  </si>
  <si>
    <t>© 2006 American Standard Inc. All rights reserved</t>
  </si>
  <si>
    <t>Ann Lk %</t>
  </si>
  <si>
    <t>EOL Loss %</t>
  </si>
  <si>
    <t>R-123_Trane_Centrifugal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</si>
</sst>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AM/PM"/>
    <numFmt numFmtId="165" formatCode="0.0"/>
    <numFmt numFmtId="166" formatCode="0.00000"/>
    <numFmt numFmtId="167" formatCode="[$-409]dddd\,\ mmmm\ dd\,\ yyyy"/>
    <numFmt numFmtId="168" formatCode="[$-409]m/d/yy\ h:mm\ AM/PM;@"/>
    <numFmt numFmtId="169" formatCode="0.000"/>
    <numFmt numFmtId="170" formatCode="0.0%"/>
  </numFmts>
  <fonts count="20">
    <font>
      <sz val="10"/>
      <name val="Arial"/>
      <family val="0"/>
    </font>
    <font>
      <sz val="8"/>
      <name val="Arial"/>
      <family val="0"/>
    </font>
    <font>
      <sz val="10"/>
      <name val="Verdana"/>
      <family val="2"/>
    </font>
    <font>
      <b/>
      <sz val="12"/>
      <name val="Verdana"/>
      <family val="2"/>
    </font>
    <font>
      <sz val="12"/>
      <name val="Verdana"/>
      <family val="2"/>
    </font>
    <font>
      <b/>
      <sz val="10"/>
      <name val="Verdana"/>
      <family val="2"/>
    </font>
    <font>
      <u val="single"/>
      <sz val="10"/>
      <name val="Verdana"/>
      <family val="2"/>
    </font>
    <font>
      <b/>
      <sz val="14"/>
      <name val="Verdana"/>
      <family val="2"/>
    </font>
    <font>
      <b/>
      <sz val="18"/>
      <name val="Verdana"/>
      <family val="2"/>
    </font>
    <font>
      <b/>
      <sz val="10"/>
      <color indexed="55"/>
      <name val="Verdana"/>
      <family val="2"/>
    </font>
    <font>
      <b/>
      <sz val="8"/>
      <name val="Verdana"/>
      <family val="2"/>
    </font>
    <font>
      <sz val="8"/>
      <color indexed="55"/>
      <name val="Verdana"/>
      <family val="2"/>
    </font>
    <font>
      <sz val="14"/>
      <name val="Verdana"/>
      <family val="2"/>
    </font>
    <font>
      <b/>
      <sz val="8"/>
      <color indexed="9"/>
      <name val="Verdana"/>
      <family val="2"/>
    </font>
    <font>
      <i/>
      <sz val="10"/>
      <name val="Verdana"/>
      <family val="2"/>
    </font>
    <font>
      <b/>
      <sz val="8"/>
      <name val="Tahoma"/>
      <family val="0"/>
    </font>
    <font>
      <b/>
      <sz val="10"/>
      <name val="Arial"/>
      <family val="2"/>
    </font>
    <font>
      <b/>
      <sz val="12"/>
      <name val="Tahoma"/>
      <family val="2"/>
    </font>
    <font>
      <sz val="8"/>
      <name val="Tahoma"/>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30">
    <border>
      <left/>
      <right/>
      <top/>
      <bottom/>
      <diagonal/>
    </border>
    <border>
      <left style="thin"/>
      <right>
        <color indexed="63"/>
      </right>
      <top style="thin"/>
      <bottom style="double"/>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Fill="1" applyBorder="1" applyAlignment="1">
      <alignment vertical="center"/>
    </xf>
    <xf numFmtId="0" fontId="2" fillId="0" borderId="0" xfId="0" applyFont="1" applyBorder="1" applyAlignment="1">
      <alignment/>
    </xf>
    <xf numFmtId="0" fontId="3" fillId="0" borderId="0" xfId="0" applyFont="1" applyFill="1" applyBorder="1" applyAlignment="1" applyProtection="1">
      <alignment horizontal="left" vertical="center"/>
      <protection locked="0"/>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1" fontId="5" fillId="2" borderId="1" xfId="0" applyNumberFormat="1" applyFont="1" applyFill="1" applyBorder="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xf>
    <xf numFmtId="0" fontId="2" fillId="0" borderId="0" xfId="0" applyFont="1" applyAlignment="1">
      <alignment horizontal="left" vertical="center" inden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vertical="center"/>
    </xf>
    <xf numFmtId="0" fontId="2" fillId="0" borderId="1" xfId="0" applyFont="1" applyBorder="1" applyAlignment="1">
      <alignment vertical="center"/>
    </xf>
    <xf numFmtId="165" fontId="2" fillId="0" borderId="2" xfId="0" applyNumberFormat="1" applyFont="1" applyBorder="1" applyAlignment="1">
      <alignment vertical="center"/>
    </xf>
    <xf numFmtId="165" fontId="2" fillId="0" borderId="3" xfId="0" applyNumberFormat="1" applyFont="1" applyBorder="1" applyAlignment="1">
      <alignment vertical="center"/>
    </xf>
    <xf numFmtId="0" fontId="2" fillId="0" borderId="9" xfId="0" applyFont="1" applyBorder="1" applyAlignment="1">
      <alignment/>
    </xf>
    <xf numFmtId="0" fontId="2" fillId="0" borderId="10" xfId="0" applyFont="1" applyBorder="1" applyAlignment="1">
      <alignment horizontal="left" vertical="center" indent="1"/>
    </xf>
    <xf numFmtId="0" fontId="2" fillId="0" borderId="0" xfId="0" applyFont="1" applyBorder="1" applyAlignment="1">
      <alignment horizontal="left" indent="1"/>
    </xf>
    <xf numFmtId="0" fontId="2" fillId="0" borderId="11" xfId="0" applyFont="1" applyBorder="1" applyAlignment="1">
      <alignment/>
    </xf>
    <xf numFmtId="0" fontId="2" fillId="0" borderId="12" xfId="0" applyFont="1" applyBorder="1" applyAlignment="1">
      <alignment horizontal="left" vertical="center" indent="1"/>
    </xf>
    <xf numFmtId="0" fontId="2" fillId="0" borderId="13" xfId="0" applyFont="1" applyBorder="1" applyAlignment="1">
      <alignment vertical="center"/>
    </xf>
    <xf numFmtId="0" fontId="5" fillId="0" borderId="14" xfId="0" applyFont="1" applyBorder="1" applyAlignment="1">
      <alignment horizontal="left" vertical="center"/>
    </xf>
    <xf numFmtId="0" fontId="7" fillId="0" borderId="0" xfId="0" applyFont="1" applyBorder="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horizontal="left" vertical="center"/>
    </xf>
    <xf numFmtId="0" fontId="12" fillId="0" borderId="0" xfId="0" applyFont="1" applyAlignment="1">
      <alignment vertical="center"/>
    </xf>
    <xf numFmtId="0" fontId="8" fillId="3" borderId="13" xfId="0" applyFont="1" applyFill="1" applyBorder="1" applyAlignment="1">
      <alignment horizontal="center" vertical="center"/>
    </xf>
    <xf numFmtId="0" fontId="5" fillId="2" borderId="5" xfId="0" applyFont="1" applyFill="1" applyBorder="1" applyAlignment="1">
      <alignment vertical="center"/>
    </xf>
    <xf numFmtId="0" fontId="5" fillId="2" borderId="18" xfId="0" applyFont="1" applyFill="1" applyBorder="1" applyAlignment="1">
      <alignment/>
    </xf>
    <xf numFmtId="0" fontId="5" fillId="2" borderId="19" xfId="0" applyFont="1" applyFill="1" applyBorder="1" applyAlignment="1">
      <alignment/>
    </xf>
    <xf numFmtId="166" fontId="5" fillId="2" borderId="4" xfId="0" applyNumberFormat="1" applyFont="1" applyFill="1" applyBorder="1" applyAlignment="1">
      <alignment vertical="center"/>
    </xf>
    <xf numFmtId="165" fontId="5" fillId="2" borderId="4" xfId="0" applyNumberFormat="1" applyFont="1" applyFill="1" applyBorder="1" applyAlignment="1">
      <alignment vertical="center"/>
    </xf>
    <xf numFmtId="1" fontId="5" fillId="2" borderId="20" xfId="0" applyNumberFormat="1" applyFont="1" applyFill="1" applyBorder="1" applyAlignment="1">
      <alignment vertical="center"/>
    </xf>
    <xf numFmtId="1" fontId="5" fillId="2" borderId="11" xfId="0" applyNumberFormat="1" applyFont="1" applyFill="1" applyBorder="1" applyAlignment="1">
      <alignment vertical="center"/>
    </xf>
    <xf numFmtId="165" fontId="5" fillId="2" borderId="2" xfId="0" applyNumberFormat="1" applyFont="1" applyFill="1" applyBorder="1" applyAlignment="1">
      <alignment vertical="top"/>
    </xf>
    <xf numFmtId="0" fontId="5" fillId="4" borderId="0" xfId="0" applyFont="1" applyFill="1" applyBorder="1" applyAlignment="1">
      <alignment/>
    </xf>
    <xf numFmtId="0" fontId="5" fillId="4" borderId="6" xfId="0" applyFont="1" applyFill="1" applyBorder="1" applyAlignment="1">
      <alignment vertical="top"/>
    </xf>
    <xf numFmtId="0" fontId="5" fillId="4" borderId="10" xfId="0" applyFont="1" applyFill="1" applyBorder="1" applyAlignment="1">
      <alignment vertical="top"/>
    </xf>
    <xf numFmtId="0" fontId="5" fillId="4" borderId="21" xfId="0" applyFont="1" applyFill="1" applyBorder="1" applyAlignment="1">
      <alignment vertical="top"/>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horizontal="center" vertical="center"/>
    </xf>
    <xf numFmtId="0" fontId="5" fillId="0" borderId="10" xfId="0" applyFont="1" applyFill="1" applyBorder="1" applyAlignment="1">
      <alignment vertical="center"/>
    </xf>
    <xf numFmtId="0" fontId="5" fillId="0" borderId="7" xfId="0" applyFont="1" applyFill="1" applyBorder="1" applyAlignment="1">
      <alignment horizontal="left" vertical="center" indent="1"/>
    </xf>
    <xf numFmtId="2" fontId="5" fillId="5" borderId="4" xfId="0" applyNumberFormat="1" applyFont="1" applyFill="1" applyBorder="1" applyAlignment="1">
      <alignment vertical="center"/>
    </xf>
    <xf numFmtId="0" fontId="5" fillId="5" borderId="4"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Alignment="1">
      <alignment wrapText="1"/>
    </xf>
    <xf numFmtId="0" fontId="2" fillId="0" borderId="0" xfId="0" applyFont="1" applyAlignment="1">
      <alignment horizontal="right" indent="1"/>
    </xf>
    <xf numFmtId="0" fontId="2" fillId="0" borderId="0" xfId="0" applyFont="1" applyAlignment="1">
      <alignment vertical="top"/>
    </xf>
    <xf numFmtId="0" fontId="7" fillId="0" borderId="0" xfId="0" applyFont="1" applyAlignment="1">
      <alignment horizontal="center" vertical="top"/>
    </xf>
    <xf numFmtId="0" fontId="3" fillId="0" borderId="0" xfId="0" applyFont="1" applyAlignment="1">
      <alignment horizontal="center" vertical="top"/>
    </xf>
    <xf numFmtId="0" fontId="5" fillId="0" borderId="0" xfId="0" applyFont="1" applyAlignment="1">
      <alignment vertical="center" wrapText="1"/>
    </xf>
    <xf numFmtId="0" fontId="2" fillId="0" borderId="0" xfId="0" applyFont="1" applyAlignment="1">
      <alignment vertical="top" wrapText="1"/>
    </xf>
    <xf numFmtId="0" fontId="14"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left" vertical="top" wrapText="1" indent="1"/>
    </xf>
    <xf numFmtId="0" fontId="3" fillId="6" borderId="2" xfId="0" applyFont="1" applyFill="1" applyBorder="1" applyAlignment="1" applyProtection="1">
      <alignment horizontal="right" vertical="center"/>
      <protection locked="0"/>
    </xf>
    <xf numFmtId="0" fontId="3" fillId="6" borderId="3" xfId="0" applyFont="1" applyFill="1" applyBorder="1" applyAlignment="1" applyProtection="1">
      <alignment horizontal="right" vertical="center"/>
      <protection locked="0"/>
    </xf>
    <xf numFmtId="2" fontId="8" fillId="7" borderId="25" xfId="0" applyNumberFormat="1" applyFont="1" applyFill="1" applyBorder="1" applyAlignment="1">
      <alignment vertical="center"/>
    </xf>
    <xf numFmtId="2" fontId="5" fillId="0" borderId="13" xfId="0" applyNumberFormat="1" applyFont="1" applyBorder="1" applyAlignment="1">
      <alignment vertical="center"/>
    </xf>
    <xf numFmtId="168" fontId="5" fillId="0" borderId="0" xfId="0" applyNumberFormat="1" applyFont="1" applyAlignment="1">
      <alignment horizontal="left"/>
    </xf>
    <xf numFmtId="2" fontId="3" fillId="0" borderId="0" xfId="0" applyNumberFormat="1" applyFont="1" applyAlignment="1">
      <alignment horizontal="left" vertical="center"/>
    </xf>
    <xf numFmtId="165" fontId="5" fillId="6" borderId="4" xfId="0" applyNumberFormat="1" applyFont="1" applyFill="1" applyBorder="1" applyAlignment="1" applyProtection="1">
      <alignment vertical="center"/>
      <protection locked="0"/>
    </xf>
    <xf numFmtId="2" fontId="5" fillId="6" borderId="4" xfId="0" applyNumberFormat="1" applyFont="1" applyFill="1" applyBorder="1" applyAlignment="1" applyProtection="1">
      <alignment vertical="center"/>
      <protection locked="0"/>
    </xf>
    <xf numFmtId="0" fontId="8" fillId="4" borderId="14" xfId="0" applyFont="1" applyFill="1" applyBorder="1" applyAlignment="1">
      <alignment horizontal="right" vertical="center"/>
    </xf>
    <xf numFmtId="0" fontId="5" fillId="0" borderId="0" xfId="0" applyFont="1" applyAlignment="1">
      <alignment horizontal="left"/>
    </xf>
    <xf numFmtId="49" fontId="5" fillId="6" borderId="4" xfId="0" applyNumberFormat="1" applyFont="1" applyFill="1" applyBorder="1" applyAlignment="1" applyProtection="1">
      <alignment horizontal="center" vertical="center"/>
      <protection locked="0"/>
    </xf>
    <xf numFmtId="0" fontId="16" fillId="0" borderId="0" xfId="0" applyFont="1" applyAlignment="1">
      <alignment horizontal="center"/>
    </xf>
    <xf numFmtId="0" fontId="5" fillId="0" borderId="26" xfId="0" applyFont="1" applyBorder="1" applyAlignment="1">
      <alignment horizontal="center" vertical="center"/>
    </xf>
    <xf numFmtId="0" fontId="8" fillId="4" borderId="22" xfId="0" applyFont="1" applyFill="1" applyBorder="1" applyAlignment="1">
      <alignment horizontal="center" vertical="top"/>
    </xf>
    <xf numFmtId="165" fontId="5" fillId="2" borderId="20" xfId="0" applyNumberFormat="1" applyFont="1" applyFill="1" applyBorder="1" applyAlignment="1">
      <alignment vertical="center"/>
    </xf>
    <xf numFmtId="165" fontId="5" fillId="2" borderId="1" xfId="0" applyNumberFormat="1" applyFont="1" applyFill="1" applyBorder="1" applyAlignment="1">
      <alignment vertical="center"/>
    </xf>
    <xf numFmtId="2" fontId="5" fillId="5" borderId="8" xfId="0" applyNumberFormat="1" applyFont="1" applyFill="1" applyBorder="1" applyAlignment="1">
      <alignment vertical="center"/>
    </xf>
    <xf numFmtId="1" fontId="5" fillId="5" borderId="4" xfId="0" applyNumberFormat="1" applyFont="1" applyFill="1" applyBorder="1" applyAlignment="1">
      <alignment vertical="center"/>
    </xf>
    <xf numFmtId="0" fontId="3" fillId="5" borderId="5" xfId="0" applyFont="1" applyFill="1" applyBorder="1" applyAlignment="1">
      <alignment horizontal="right" vertical="center"/>
    </xf>
    <xf numFmtId="165" fontId="5" fillId="5" borderId="5" xfId="0" applyNumberFormat="1" applyFont="1" applyFill="1" applyBorder="1" applyAlignment="1">
      <alignment vertical="center"/>
    </xf>
    <xf numFmtId="0" fontId="5" fillId="0" borderId="7" xfId="0" applyFont="1" applyFill="1" applyBorder="1" applyAlignment="1">
      <alignment horizontal="left" vertical="center"/>
    </xf>
    <xf numFmtId="0" fontId="5" fillId="6" borderId="27" xfId="0" applyFont="1" applyFill="1" applyBorder="1" applyAlignment="1" applyProtection="1">
      <alignment horizontal="center" vertical="center"/>
      <protection locked="0"/>
    </xf>
    <xf numFmtId="0" fontId="3" fillId="6" borderId="5" xfId="0" applyFont="1" applyFill="1" applyBorder="1" applyAlignment="1" applyProtection="1">
      <alignment horizontal="right" vertical="center"/>
      <protection locked="0"/>
    </xf>
    <xf numFmtId="170" fontId="0" fillId="0" borderId="0" xfId="19" applyNumberFormat="1" applyAlignment="1">
      <alignment/>
    </xf>
    <xf numFmtId="170" fontId="5" fillId="5" borderId="4" xfId="19" applyNumberFormat="1" applyFont="1" applyFill="1" applyBorder="1" applyAlignment="1">
      <alignment vertical="center"/>
    </xf>
    <xf numFmtId="0" fontId="8" fillId="0" borderId="28" xfId="0" applyFont="1" applyFill="1" applyBorder="1" applyAlignment="1">
      <alignment horizontal="right" vertical="center"/>
    </xf>
    <xf numFmtId="0" fontId="8" fillId="0" borderId="0" xfId="0" applyFont="1" applyFill="1" applyBorder="1" applyAlignment="1">
      <alignment horizontal="right" vertical="center"/>
    </xf>
    <xf numFmtId="0" fontId="9" fillId="0" borderId="0" xfId="0" applyFont="1" applyAlignment="1">
      <alignment vertical="center"/>
    </xf>
    <xf numFmtId="0" fontId="7" fillId="0" borderId="14" xfId="0" applyFont="1" applyFill="1" applyBorder="1" applyAlignment="1">
      <alignment horizontal="left" vertical="top"/>
    </xf>
    <xf numFmtId="0" fontId="3" fillId="6" borderId="25" xfId="0" applyFont="1" applyFill="1" applyBorder="1" applyAlignment="1" applyProtection="1">
      <alignment horizontal="left" vertical="center"/>
      <protection locked="0"/>
    </xf>
    <xf numFmtId="0" fontId="3" fillId="6" borderId="22" xfId="0" applyFont="1" applyFill="1" applyBorder="1" applyAlignment="1" applyProtection="1">
      <alignment horizontal="left" vertical="center"/>
      <protection locked="0"/>
    </xf>
    <xf numFmtId="0" fontId="3" fillId="6" borderId="5" xfId="0" applyFont="1" applyFill="1" applyBorder="1" applyAlignment="1" applyProtection="1">
      <alignment horizontal="left" vertical="center"/>
      <protection locked="0"/>
    </xf>
    <xf numFmtId="0" fontId="3" fillId="6" borderId="23" xfId="0" applyFont="1" applyFill="1" applyBorder="1" applyAlignment="1" applyProtection="1">
      <alignment horizontal="left" vertical="center"/>
      <protection locked="0"/>
    </xf>
    <xf numFmtId="164" fontId="2" fillId="2" borderId="1" xfId="0" applyNumberFormat="1" applyFont="1" applyFill="1" applyBorder="1" applyAlignment="1">
      <alignment horizontal="left" vertical="center"/>
    </xf>
    <xf numFmtId="164" fontId="2" fillId="2" borderId="29" xfId="0" applyNumberFormat="1" applyFont="1" applyFill="1" applyBorder="1" applyAlignment="1">
      <alignment horizontal="left" vertical="center"/>
    </xf>
    <xf numFmtId="0" fontId="2" fillId="6" borderId="0" xfId="0" applyFont="1" applyFill="1" applyBorder="1" applyAlignment="1" applyProtection="1">
      <alignment horizontal="left" vertical="top" wrapText="1"/>
      <protection locked="0"/>
    </xf>
    <xf numFmtId="0" fontId="11" fillId="0" borderId="0" xfId="0" applyFont="1" applyAlignment="1">
      <alignment horizontal="left" vertical="top"/>
    </xf>
    <xf numFmtId="0" fontId="11" fillId="0" borderId="0" xfId="0" applyFont="1" applyAlignment="1">
      <alignment horizontal="left" vertical="center" wrapText="1"/>
    </xf>
    <xf numFmtId="0" fontId="7" fillId="0" borderId="0" xfId="0" applyFont="1" applyAlignment="1">
      <alignment horizontal="center" vertical="center"/>
    </xf>
    <xf numFmtId="0" fontId="12"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8" fillId="4" borderId="22" xfId="0" applyFont="1" applyFill="1" applyBorder="1" applyAlignment="1">
      <alignment horizontal="left" vertical="top" indent="9"/>
    </xf>
    <xf numFmtId="0" fontId="8" fillId="4" borderId="24" xfId="0" applyFont="1" applyFill="1" applyBorder="1" applyAlignment="1">
      <alignment horizontal="left" vertical="top" indent="9"/>
    </xf>
    <xf numFmtId="0" fontId="8" fillId="4" borderId="14" xfId="0"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dxfs count="3">
    <dxf>
      <font>
        <color rgb="FFFFFFFF"/>
      </font>
      <fill>
        <patternFill patternType="solid">
          <bgColor rgb="FFFF0000"/>
        </patternFill>
      </fill>
      <border/>
    </dxf>
    <dxf>
      <fill>
        <patternFill>
          <bgColor rgb="FFCCFFCC"/>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1.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20</xdr:row>
      <xdr:rowOff>419100</xdr:rowOff>
    </xdr:from>
    <xdr:to>
      <xdr:col>0</xdr:col>
      <xdr:colOff>2352675</xdr:colOff>
      <xdr:row>21</xdr:row>
      <xdr:rowOff>304800</xdr:rowOff>
    </xdr:to>
    <xdr:pic>
      <xdr:nvPicPr>
        <xdr:cNvPr id="1" name="Picture 4"/>
        <xdr:cNvPicPr preferRelativeResize="1">
          <a:picLocks noChangeAspect="1"/>
        </xdr:cNvPicPr>
      </xdr:nvPicPr>
      <xdr:blipFill>
        <a:blip r:embed="rId1"/>
        <a:stretch>
          <a:fillRect/>
        </a:stretch>
      </xdr:blipFill>
      <xdr:spPr>
        <a:xfrm>
          <a:off x="9525" y="7620000"/>
          <a:ext cx="2343150" cy="800100"/>
        </a:xfrm>
        <a:prstGeom prst="rect">
          <a:avLst/>
        </a:prstGeom>
        <a:noFill/>
        <a:ln w="9525" cmpd="sng">
          <a:noFill/>
        </a:ln>
      </xdr:spPr>
    </xdr:pic>
    <xdr:clientData/>
  </xdr:twoCellAnchor>
  <xdr:twoCellAnchor>
    <xdr:from>
      <xdr:col>0</xdr:col>
      <xdr:colOff>47625</xdr:colOff>
      <xdr:row>0</xdr:row>
      <xdr:rowOff>771525</xdr:rowOff>
    </xdr:from>
    <xdr:to>
      <xdr:col>0</xdr:col>
      <xdr:colOff>1600200</xdr:colOff>
      <xdr:row>0</xdr:row>
      <xdr:rowOff>1000125</xdr:rowOff>
    </xdr:to>
    <xdr:sp>
      <xdr:nvSpPr>
        <xdr:cNvPr id="2" name="TextBox 7"/>
        <xdr:cNvSpPr txBox="1">
          <a:spLocks noChangeArrowheads="1"/>
        </xdr:cNvSpPr>
      </xdr:nvSpPr>
      <xdr:spPr>
        <a:xfrm>
          <a:off x="47625" y="771525"/>
          <a:ext cx="1552575" cy="228600"/>
        </a:xfrm>
        <a:prstGeom prst="rect">
          <a:avLst/>
        </a:prstGeom>
        <a:solidFill>
          <a:srgbClr val="FFCC99"/>
        </a:solidFill>
        <a:ln w="9525" cmpd="sng">
          <a:noFill/>
        </a:ln>
      </xdr:spPr>
      <xdr:txBody>
        <a:bodyPr vertOverflow="clip" wrap="square" lIns="91440" tIns="45720" rIns="91440" bIns="45720" anchor="ctr"/>
        <a:p>
          <a:pPr algn="ctr">
            <a:defRPr/>
          </a:pPr>
          <a:r>
            <a:rPr lang="en-US" cap="none" sz="800" b="1" i="0" u="none" baseline="0"/>
            <a:t>Orange = Fixed values</a:t>
          </a:r>
        </a:p>
      </xdr:txBody>
    </xdr:sp>
    <xdr:clientData/>
  </xdr:twoCellAnchor>
  <xdr:twoCellAnchor>
    <xdr:from>
      <xdr:col>0</xdr:col>
      <xdr:colOff>1933575</xdr:colOff>
      <xdr:row>0</xdr:row>
      <xdr:rowOff>771525</xdr:rowOff>
    </xdr:from>
    <xdr:to>
      <xdr:col>0</xdr:col>
      <xdr:colOff>3667125</xdr:colOff>
      <xdr:row>0</xdr:row>
      <xdr:rowOff>1000125</xdr:rowOff>
    </xdr:to>
    <xdr:sp>
      <xdr:nvSpPr>
        <xdr:cNvPr id="3" name="TextBox 8"/>
        <xdr:cNvSpPr txBox="1">
          <a:spLocks noChangeArrowheads="1"/>
        </xdr:cNvSpPr>
      </xdr:nvSpPr>
      <xdr:spPr>
        <a:xfrm>
          <a:off x="1933575" y="771525"/>
          <a:ext cx="1733550" cy="228600"/>
        </a:xfrm>
        <a:prstGeom prst="rect">
          <a:avLst/>
        </a:prstGeom>
        <a:solidFill>
          <a:srgbClr val="CCFFFF"/>
        </a:solidFill>
        <a:ln w="9525" cmpd="sng">
          <a:noFill/>
        </a:ln>
      </xdr:spPr>
      <xdr:txBody>
        <a:bodyPr vertOverflow="clip" wrap="square" lIns="91440" tIns="45720" rIns="91440" bIns="45720" anchor="ctr"/>
        <a:p>
          <a:pPr algn="ctr">
            <a:defRPr/>
          </a:pPr>
          <a:r>
            <a:rPr lang="en-US" cap="none" sz="800" b="1" i="0" u="none" baseline="0"/>
            <a:t>Turquoise = User entries</a:t>
          </a:r>
        </a:p>
      </xdr:txBody>
    </xdr:sp>
    <xdr:clientData/>
  </xdr:twoCellAnchor>
  <xdr:twoCellAnchor>
    <xdr:from>
      <xdr:col>0</xdr:col>
      <xdr:colOff>4000500</xdr:colOff>
      <xdr:row>0</xdr:row>
      <xdr:rowOff>771525</xdr:rowOff>
    </xdr:from>
    <xdr:to>
      <xdr:col>1</xdr:col>
      <xdr:colOff>1190625</xdr:colOff>
      <xdr:row>0</xdr:row>
      <xdr:rowOff>1000125</xdr:rowOff>
    </xdr:to>
    <xdr:sp>
      <xdr:nvSpPr>
        <xdr:cNvPr id="4" name="TextBox 9"/>
        <xdr:cNvSpPr txBox="1">
          <a:spLocks noChangeArrowheads="1"/>
        </xdr:cNvSpPr>
      </xdr:nvSpPr>
      <xdr:spPr>
        <a:xfrm>
          <a:off x="4000500" y="771525"/>
          <a:ext cx="1724025" cy="228600"/>
        </a:xfrm>
        <a:prstGeom prst="rect">
          <a:avLst/>
        </a:prstGeom>
        <a:solidFill>
          <a:srgbClr val="FFFF99"/>
        </a:solidFill>
        <a:ln w="9525" cmpd="sng">
          <a:noFill/>
        </a:ln>
      </xdr:spPr>
      <xdr:txBody>
        <a:bodyPr vertOverflow="clip" wrap="square" lIns="91440" tIns="45720" rIns="91440" bIns="45720" anchor="ctr"/>
        <a:p>
          <a:pPr algn="ctr">
            <a:defRPr/>
          </a:pPr>
          <a:r>
            <a:rPr lang="en-US" cap="none" sz="800" b="1" i="0" u="none" baseline="0"/>
            <a:t>Yellow = Calculated values</a:t>
          </a:r>
        </a:p>
      </xdr:txBody>
    </xdr:sp>
    <xdr:clientData/>
  </xdr:twoCellAnchor>
  <xdr:twoCellAnchor>
    <xdr:from>
      <xdr:col>2</xdr:col>
      <xdr:colOff>0</xdr:colOff>
      <xdr:row>0</xdr:row>
      <xdr:rowOff>771525</xdr:rowOff>
    </xdr:from>
    <xdr:to>
      <xdr:col>2</xdr:col>
      <xdr:colOff>0</xdr:colOff>
      <xdr:row>0</xdr:row>
      <xdr:rowOff>1000125</xdr:rowOff>
    </xdr:to>
    <xdr:sp>
      <xdr:nvSpPr>
        <xdr:cNvPr id="5" name="TextBox 10"/>
        <xdr:cNvSpPr txBox="1">
          <a:spLocks noChangeArrowheads="1"/>
        </xdr:cNvSpPr>
      </xdr:nvSpPr>
      <xdr:spPr>
        <a:xfrm>
          <a:off x="6181725" y="771525"/>
          <a:ext cx="0" cy="228600"/>
        </a:xfrm>
        <a:prstGeom prst="rect">
          <a:avLst/>
        </a:prstGeom>
        <a:solidFill>
          <a:srgbClr val="FF0000"/>
        </a:solidFill>
        <a:ln w="9525" cmpd="sng">
          <a:noFill/>
        </a:ln>
      </xdr:spPr>
      <xdr:txBody>
        <a:bodyPr vertOverflow="clip" wrap="square" lIns="91440" tIns="45720" rIns="91440" bIns="45720" anchor="ctr"/>
        <a:p>
          <a:pPr algn="ctr">
            <a:defRPr/>
          </a:pPr>
          <a:r>
            <a:rPr lang="en-US" cap="none" sz="800" b="1" i="0" u="none" baseline="0">
              <a:solidFill>
                <a:srgbClr val="FFFFFF"/>
              </a:solidFill>
            </a:rPr>
            <a:t>Red = Ineligible result</a:t>
          </a:r>
        </a:p>
      </xdr:txBody>
    </xdr:sp>
    <xdr:clientData/>
  </xdr:twoCellAnchor>
  <xdr:twoCellAnchor>
    <xdr:from>
      <xdr:col>2</xdr:col>
      <xdr:colOff>1762125</xdr:colOff>
      <xdr:row>0</xdr:row>
      <xdr:rowOff>771525</xdr:rowOff>
    </xdr:from>
    <xdr:to>
      <xdr:col>2</xdr:col>
      <xdr:colOff>3314700</xdr:colOff>
      <xdr:row>0</xdr:row>
      <xdr:rowOff>1000125</xdr:rowOff>
    </xdr:to>
    <xdr:sp>
      <xdr:nvSpPr>
        <xdr:cNvPr id="6" name="TextBox 11"/>
        <xdr:cNvSpPr txBox="1">
          <a:spLocks noChangeArrowheads="1"/>
        </xdr:cNvSpPr>
      </xdr:nvSpPr>
      <xdr:spPr>
        <a:xfrm>
          <a:off x="7943850" y="771525"/>
          <a:ext cx="1552575" cy="228600"/>
        </a:xfrm>
        <a:prstGeom prst="rect">
          <a:avLst/>
        </a:prstGeom>
        <a:solidFill>
          <a:srgbClr val="CCFFCC"/>
        </a:solidFill>
        <a:ln w="9525" cmpd="sng">
          <a:noFill/>
        </a:ln>
      </xdr:spPr>
      <xdr:txBody>
        <a:bodyPr vertOverflow="clip" wrap="square" lIns="91440" tIns="45720" rIns="91440" bIns="45720" anchor="ctr"/>
        <a:p>
          <a:pPr algn="ctr">
            <a:defRPr/>
          </a:pPr>
          <a:r>
            <a:rPr lang="en-US" cap="none" sz="800" b="1" i="0" u="none" baseline="0"/>
            <a:t>Green = Eligible result</a:t>
          </a:r>
        </a:p>
      </xdr:txBody>
    </xdr:sp>
    <xdr:clientData/>
  </xdr:twoCellAnchor>
  <xdr:twoCellAnchor>
    <xdr:from>
      <xdr:col>1</xdr:col>
      <xdr:colOff>1524000</xdr:colOff>
      <xdr:row>0</xdr:row>
      <xdr:rowOff>771525</xdr:rowOff>
    </xdr:from>
    <xdr:to>
      <xdr:col>2</xdr:col>
      <xdr:colOff>1428750</xdr:colOff>
      <xdr:row>0</xdr:row>
      <xdr:rowOff>1000125</xdr:rowOff>
    </xdr:to>
    <xdr:sp>
      <xdr:nvSpPr>
        <xdr:cNvPr id="7" name="TextBox 35"/>
        <xdr:cNvSpPr txBox="1">
          <a:spLocks noChangeArrowheads="1"/>
        </xdr:cNvSpPr>
      </xdr:nvSpPr>
      <xdr:spPr>
        <a:xfrm>
          <a:off x="6057900" y="771525"/>
          <a:ext cx="1552575" cy="228600"/>
        </a:xfrm>
        <a:prstGeom prst="rect">
          <a:avLst/>
        </a:prstGeom>
        <a:solidFill>
          <a:srgbClr val="FF0000"/>
        </a:solidFill>
        <a:ln w="9525" cmpd="sng">
          <a:noFill/>
        </a:ln>
      </xdr:spPr>
      <xdr:txBody>
        <a:bodyPr vertOverflow="clip" wrap="square" lIns="91440" tIns="45720" rIns="91440" bIns="45720" anchor="ctr"/>
        <a:p>
          <a:pPr algn="ctr">
            <a:defRPr/>
          </a:pPr>
          <a:r>
            <a:rPr lang="en-US" cap="none" sz="800" b="1" i="0" u="none" baseline="0">
              <a:solidFill>
                <a:srgbClr val="FFFFFF"/>
              </a:solidFill>
            </a:rPr>
            <a:t>Red = Ineligible result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20</xdr:row>
      <xdr:rowOff>419100</xdr:rowOff>
    </xdr:from>
    <xdr:to>
      <xdr:col>0</xdr:col>
      <xdr:colOff>2352675</xdr:colOff>
      <xdr:row>21</xdr:row>
      <xdr:rowOff>304800</xdr:rowOff>
    </xdr:to>
    <xdr:pic>
      <xdr:nvPicPr>
        <xdr:cNvPr id="1" name="Picture 9"/>
        <xdr:cNvPicPr preferRelativeResize="1">
          <a:picLocks noChangeAspect="1"/>
        </xdr:cNvPicPr>
      </xdr:nvPicPr>
      <xdr:blipFill>
        <a:blip r:embed="rId1"/>
        <a:stretch>
          <a:fillRect/>
        </a:stretch>
      </xdr:blipFill>
      <xdr:spPr>
        <a:xfrm>
          <a:off x="9525" y="7620000"/>
          <a:ext cx="2343150" cy="800100"/>
        </a:xfrm>
        <a:prstGeom prst="rect">
          <a:avLst/>
        </a:prstGeom>
        <a:noFill/>
        <a:ln w="9525" cmpd="sng">
          <a:noFill/>
        </a:ln>
      </xdr:spPr>
    </xdr:pic>
    <xdr:clientData/>
  </xdr:twoCellAnchor>
  <xdr:twoCellAnchor>
    <xdr:from>
      <xdr:col>1</xdr:col>
      <xdr:colOff>28575</xdr:colOff>
      <xdr:row>0</xdr:row>
      <xdr:rowOff>771525</xdr:rowOff>
    </xdr:from>
    <xdr:to>
      <xdr:col>1</xdr:col>
      <xdr:colOff>1581150</xdr:colOff>
      <xdr:row>0</xdr:row>
      <xdr:rowOff>1000125</xdr:rowOff>
    </xdr:to>
    <xdr:sp>
      <xdr:nvSpPr>
        <xdr:cNvPr id="2" name="TextBox 13"/>
        <xdr:cNvSpPr txBox="1">
          <a:spLocks noChangeArrowheads="1"/>
        </xdr:cNvSpPr>
      </xdr:nvSpPr>
      <xdr:spPr>
        <a:xfrm>
          <a:off x="4562475" y="771525"/>
          <a:ext cx="1552575" cy="228600"/>
        </a:xfrm>
        <a:prstGeom prst="rect">
          <a:avLst/>
        </a:prstGeom>
        <a:solidFill>
          <a:srgbClr val="FFCC99"/>
        </a:solidFill>
        <a:ln w="9525" cmpd="sng">
          <a:noFill/>
        </a:ln>
      </xdr:spPr>
      <xdr:txBody>
        <a:bodyPr vertOverflow="clip" wrap="square" lIns="91440" tIns="45720" rIns="91440" bIns="45720" anchor="ctr"/>
        <a:p>
          <a:pPr algn="ctr">
            <a:defRPr/>
          </a:pPr>
          <a:r>
            <a:rPr lang="en-US" cap="none" sz="800" b="1" i="0" u="none" baseline="0"/>
            <a:t>Orange = Fixed values</a:t>
          </a:r>
        </a:p>
      </xdr:txBody>
    </xdr:sp>
    <xdr:clientData/>
  </xdr:twoCellAnchor>
  <xdr:twoCellAnchor>
    <xdr:from>
      <xdr:col>2</xdr:col>
      <xdr:colOff>257175</xdr:colOff>
      <xdr:row>0</xdr:row>
      <xdr:rowOff>771525</xdr:rowOff>
    </xdr:from>
    <xdr:to>
      <xdr:col>3</xdr:col>
      <xdr:colOff>342900</xdr:colOff>
      <xdr:row>0</xdr:row>
      <xdr:rowOff>1000125</xdr:rowOff>
    </xdr:to>
    <xdr:sp>
      <xdr:nvSpPr>
        <xdr:cNvPr id="3" name="TextBox 14"/>
        <xdr:cNvSpPr txBox="1">
          <a:spLocks noChangeArrowheads="1"/>
        </xdr:cNvSpPr>
      </xdr:nvSpPr>
      <xdr:spPr>
        <a:xfrm>
          <a:off x="6438900" y="771525"/>
          <a:ext cx="1733550" cy="228600"/>
        </a:xfrm>
        <a:prstGeom prst="rect">
          <a:avLst/>
        </a:prstGeom>
        <a:solidFill>
          <a:srgbClr val="CCFFFF"/>
        </a:solidFill>
        <a:ln w="9525" cmpd="sng">
          <a:noFill/>
        </a:ln>
      </xdr:spPr>
      <xdr:txBody>
        <a:bodyPr vertOverflow="clip" wrap="square" lIns="91440" tIns="45720" rIns="91440" bIns="45720" anchor="ctr"/>
        <a:p>
          <a:pPr algn="ctr">
            <a:defRPr/>
          </a:pPr>
          <a:r>
            <a:rPr lang="en-US" cap="none" sz="800" b="1" i="0" u="none" baseline="0"/>
            <a:t>Turquoise = User entries</a:t>
          </a:r>
        </a:p>
      </xdr:txBody>
    </xdr:sp>
    <xdr:clientData/>
  </xdr:twoCellAnchor>
  <xdr:twoCellAnchor>
    <xdr:from>
      <xdr:col>3</xdr:col>
      <xdr:colOff>676275</xdr:colOff>
      <xdr:row>0</xdr:row>
      <xdr:rowOff>771525</xdr:rowOff>
    </xdr:from>
    <xdr:to>
      <xdr:col>4</xdr:col>
      <xdr:colOff>1123950</xdr:colOff>
      <xdr:row>0</xdr:row>
      <xdr:rowOff>1000125</xdr:rowOff>
    </xdr:to>
    <xdr:sp>
      <xdr:nvSpPr>
        <xdr:cNvPr id="4" name="TextBox 15"/>
        <xdr:cNvSpPr txBox="1">
          <a:spLocks noChangeArrowheads="1"/>
        </xdr:cNvSpPr>
      </xdr:nvSpPr>
      <xdr:spPr>
        <a:xfrm>
          <a:off x="8505825" y="771525"/>
          <a:ext cx="2095500" cy="228600"/>
        </a:xfrm>
        <a:prstGeom prst="rect">
          <a:avLst/>
        </a:prstGeom>
        <a:solidFill>
          <a:srgbClr val="FFFF99"/>
        </a:solidFill>
        <a:ln w="9525" cmpd="sng">
          <a:noFill/>
        </a:ln>
      </xdr:spPr>
      <xdr:txBody>
        <a:bodyPr vertOverflow="clip" wrap="square" lIns="91440" tIns="45720" rIns="91440" bIns="45720" anchor="ctr"/>
        <a:p>
          <a:pPr algn="ctr">
            <a:defRPr/>
          </a:pPr>
          <a:r>
            <a:rPr lang="en-US" cap="none" sz="800" b="1" i="0" u="none" baseline="0"/>
            <a:t>Yellow = Calculated values</a:t>
          </a:r>
        </a:p>
      </xdr:txBody>
    </xdr:sp>
    <xdr:clientData/>
  </xdr:twoCellAnchor>
  <xdr:twoCellAnchor>
    <xdr:from>
      <xdr:col>4</xdr:col>
      <xdr:colOff>1457325</xdr:colOff>
      <xdr:row>0</xdr:row>
      <xdr:rowOff>771525</xdr:rowOff>
    </xdr:from>
    <xdr:to>
      <xdr:col>6</xdr:col>
      <xdr:colOff>257175</xdr:colOff>
      <xdr:row>0</xdr:row>
      <xdr:rowOff>1000125</xdr:rowOff>
    </xdr:to>
    <xdr:sp>
      <xdr:nvSpPr>
        <xdr:cNvPr id="5" name="TextBox 16"/>
        <xdr:cNvSpPr txBox="1">
          <a:spLocks noChangeArrowheads="1"/>
        </xdr:cNvSpPr>
      </xdr:nvSpPr>
      <xdr:spPr>
        <a:xfrm>
          <a:off x="10934700" y="771525"/>
          <a:ext cx="2095500" cy="228600"/>
        </a:xfrm>
        <a:prstGeom prst="rect">
          <a:avLst/>
        </a:prstGeom>
        <a:solidFill>
          <a:srgbClr val="FF0000"/>
        </a:solidFill>
        <a:ln w="9525" cmpd="sng">
          <a:noFill/>
        </a:ln>
      </xdr:spPr>
      <xdr:txBody>
        <a:bodyPr vertOverflow="clip" wrap="square" lIns="91440" tIns="45720" rIns="91440" bIns="45720" anchor="ctr"/>
        <a:p>
          <a:pPr algn="ctr">
            <a:defRPr/>
          </a:pPr>
          <a:r>
            <a:rPr lang="en-US" cap="none" sz="800" b="1" i="0" u="none" baseline="0">
              <a:solidFill>
                <a:srgbClr val="FFFFFF"/>
              </a:solidFill>
            </a:rPr>
            <a:t>Red = Ineligible result</a:t>
          </a:r>
        </a:p>
      </xdr:txBody>
    </xdr:sp>
    <xdr:clientData/>
  </xdr:twoCellAnchor>
  <xdr:twoCellAnchor>
    <xdr:from>
      <xdr:col>6</xdr:col>
      <xdr:colOff>590550</xdr:colOff>
      <xdr:row>0</xdr:row>
      <xdr:rowOff>771525</xdr:rowOff>
    </xdr:from>
    <xdr:to>
      <xdr:col>7</xdr:col>
      <xdr:colOff>1038225</xdr:colOff>
      <xdr:row>0</xdr:row>
      <xdr:rowOff>1000125</xdr:rowOff>
    </xdr:to>
    <xdr:sp>
      <xdr:nvSpPr>
        <xdr:cNvPr id="6" name="TextBox 17"/>
        <xdr:cNvSpPr txBox="1">
          <a:spLocks noChangeArrowheads="1"/>
        </xdr:cNvSpPr>
      </xdr:nvSpPr>
      <xdr:spPr>
        <a:xfrm>
          <a:off x="13363575" y="771525"/>
          <a:ext cx="2095500" cy="228600"/>
        </a:xfrm>
        <a:prstGeom prst="rect">
          <a:avLst/>
        </a:prstGeom>
        <a:solidFill>
          <a:srgbClr val="CCFFCC"/>
        </a:solidFill>
        <a:ln w="9525" cmpd="sng">
          <a:noFill/>
        </a:ln>
      </xdr:spPr>
      <xdr:txBody>
        <a:bodyPr vertOverflow="clip" wrap="square" lIns="91440" tIns="45720" rIns="91440" bIns="45720" anchor="ctr"/>
        <a:p>
          <a:pPr algn="ctr">
            <a:defRPr/>
          </a:pPr>
          <a:r>
            <a:rPr lang="en-US" cap="none" sz="800" b="1" i="0" u="none" baseline="0"/>
            <a:t>Green = Eligible result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oleObject" Target="../embeddings/oleObject_2_5.bin" /><Relationship Id="rId8" Type="http://schemas.openxmlformats.org/officeDocument/2006/relationships/oleObject" Target="../embeddings/oleObject_2_6.bin" /><Relationship Id="rId9" Type="http://schemas.openxmlformats.org/officeDocument/2006/relationships/vmlDrawing" Target="../drawings/vmlDrawing2.vml" /><Relationship Id="rId10" Type="http://schemas.openxmlformats.org/officeDocument/2006/relationships/drawing" Target="../drawings/drawing2.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34"/>
  <sheetViews>
    <sheetView zoomScale="80" zoomScaleNormal="80" workbookViewId="0" topLeftCell="A1">
      <selection activeCell="A36" sqref="A36"/>
    </sheetView>
  </sheetViews>
  <sheetFormatPr defaultColWidth="9.140625" defaultRowHeight="12.75"/>
  <cols>
    <col min="1" max="1" width="128.28125" style="1" customWidth="1"/>
    <col min="2" max="16384" width="9.140625" style="1" customWidth="1"/>
  </cols>
  <sheetData>
    <row r="1" ht="18" customHeight="1">
      <c r="A1" s="68"/>
    </row>
    <row r="2" s="67" customFormat="1" ht="30" customHeight="1">
      <c r="A2" s="69" t="s">
        <v>67</v>
      </c>
    </row>
    <row r="3" ht="18" customHeight="1">
      <c r="A3" s="70" t="s">
        <v>39</v>
      </c>
    </row>
    <row r="4" s="67" customFormat="1" ht="60" customHeight="1">
      <c r="A4" s="71" t="s">
        <v>68</v>
      </c>
    </row>
    <row r="5" ht="18" customHeight="1">
      <c r="A5" s="65"/>
    </row>
    <row r="6" s="10" customFormat="1" ht="24" customHeight="1">
      <c r="A6" s="70" t="s">
        <v>40</v>
      </c>
    </row>
    <row r="7" s="10" customFormat="1" ht="26.25" customHeight="1">
      <c r="A7" s="72" t="s">
        <v>66</v>
      </c>
    </row>
    <row r="8" s="10" customFormat="1" ht="12" customHeight="1">
      <c r="A8" s="72"/>
    </row>
    <row r="9" ht="41.25" customHeight="1">
      <c r="A9" s="73" t="s">
        <v>71</v>
      </c>
    </row>
    <row r="10" ht="12" customHeight="1">
      <c r="A10" s="74"/>
    </row>
    <row r="11" ht="18" customHeight="1">
      <c r="A11" s="73" t="s">
        <v>41</v>
      </c>
    </row>
    <row r="12" ht="12" customHeight="1">
      <c r="A12" s="71"/>
    </row>
    <row r="13" ht="18" customHeight="1">
      <c r="A13" s="73" t="s">
        <v>42</v>
      </c>
    </row>
    <row r="14" ht="12" customHeight="1">
      <c r="A14" s="71"/>
    </row>
    <row r="15" ht="18" customHeight="1">
      <c r="A15" s="73" t="s">
        <v>72</v>
      </c>
    </row>
    <row r="16" ht="12" customHeight="1">
      <c r="A16" s="71"/>
    </row>
    <row r="17" ht="42" customHeight="1">
      <c r="A17" s="73" t="s">
        <v>73</v>
      </c>
    </row>
    <row r="18" ht="12" customHeight="1">
      <c r="A18" s="71"/>
    </row>
    <row r="19" ht="36" customHeight="1">
      <c r="A19" s="73" t="s">
        <v>74</v>
      </c>
    </row>
    <row r="20" ht="12" customHeight="1">
      <c r="A20" s="71"/>
    </row>
    <row r="21" ht="36" customHeight="1">
      <c r="A21" s="73" t="s">
        <v>69</v>
      </c>
    </row>
    <row r="22" ht="12" customHeight="1">
      <c r="A22" s="71"/>
    </row>
    <row r="23" ht="42" customHeight="1">
      <c r="A23" s="73" t="s">
        <v>76</v>
      </c>
    </row>
    <row r="24" ht="12" customHeight="1">
      <c r="A24" s="71"/>
    </row>
    <row r="25" ht="36" customHeight="1">
      <c r="A25" s="71" t="s">
        <v>75</v>
      </c>
    </row>
    <row r="26" ht="12" customHeight="1">
      <c r="A26" s="71"/>
    </row>
    <row r="27" ht="36" customHeight="1">
      <c r="A27" s="71" t="s">
        <v>70</v>
      </c>
    </row>
    <row r="28" ht="12" customHeight="1">
      <c r="A28" s="71"/>
    </row>
    <row r="29" ht="18" customHeight="1">
      <c r="A29" s="73" t="s">
        <v>64</v>
      </c>
    </row>
    <row r="30" ht="12.75">
      <c r="A30" s="71"/>
    </row>
    <row r="31" ht="36" customHeight="1">
      <c r="A31" s="73" t="s">
        <v>43</v>
      </c>
    </row>
    <row r="32" ht="12" customHeight="1">
      <c r="A32" s="71"/>
    </row>
    <row r="33" ht="12.75">
      <c r="A33" s="71" t="s">
        <v>65</v>
      </c>
    </row>
    <row r="34" ht="12.75">
      <c r="A34" s="4"/>
    </row>
  </sheetData>
  <sheetProtection/>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H87"/>
  <sheetViews>
    <sheetView zoomScale="75" zoomScaleNormal="75" workbookViewId="0" topLeftCell="A2">
      <selection activeCell="B9" sqref="B9"/>
    </sheetView>
  </sheetViews>
  <sheetFormatPr defaultColWidth="9.140625" defaultRowHeight="12.75"/>
  <cols>
    <col min="1" max="1" width="68.00390625" style="1" customWidth="1"/>
    <col min="2" max="2" width="24.7109375" style="1" customWidth="1"/>
    <col min="3" max="3" width="50.28125" style="1" customWidth="1"/>
    <col min="4" max="4" width="3.140625" style="1" customWidth="1"/>
    <col min="5" max="5" width="5.7109375" style="1" customWidth="1"/>
    <col min="6" max="7" width="9.140625" style="1" customWidth="1"/>
    <col min="8" max="8" width="11.00390625" style="1" customWidth="1"/>
    <col min="9" max="16384" width="9.140625" style="1" customWidth="1"/>
  </cols>
  <sheetData>
    <row r="1" spans="1:8" s="7" customFormat="1" ht="87" customHeight="1" thickBot="1">
      <c r="A1" s="103" t="s">
        <v>80</v>
      </c>
      <c r="B1" s="103"/>
      <c r="C1" s="103"/>
      <c r="D1" s="64"/>
      <c r="E1" s="64"/>
      <c r="F1" s="64"/>
      <c r="G1" s="64"/>
      <c r="H1" s="64"/>
    </row>
    <row r="2" spans="1:8" s="10" customFormat="1" ht="18" customHeight="1" thickTop="1">
      <c r="A2" s="55" t="s">
        <v>10</v>
      </c>
      <c r="B2" s="104" t="s">
        <v>9</v>
      </c>
      <c r="C2" s="105"/>
      <c r="D2" s="9"/>
      <c r="E2" s="9"/>
      <c r="F2" s="9"/>
      <c r="G2" s="9"/>
      <c r="H2" s="9"/>
    </row>
    <row r="3" spans="1:8" s="10" customFormat="1" ht="18" customHeight="1">
      <c r="A3" s="56" t="s">
        <v>11</v>
      </c>
      <c r="B3" s="106" t="s">
        <v>9</v>
      </c>
      <c r="C3" s="107"/>
      <c r="D3" s="9"/>
      <c r="E3" s="9"/>
      <c r="F3" s="9"/>
      <c r="G3" s="9"/>
      <c r="H3" s="9"/>
    </row>
    <row r="4" spans="1:3" s="10" customFormat="1" ht="18" customHeight="1" thickBot="1">
      <c r="A4" s="57" t="s">
        <v>0</v>
      </c>
      <c r="B4" s="108">
        <f ca="1">NOW()</f>
        <v>38923.387795138886</v>
      </c>
      <c r="C4" s="109"/>
    </row>
    <row r="5" spans="1:3" s="11" customFormat="1" ht="18" customHeight="1" thickBot="1" thickTop="1">
      <c r="A5" s="60" t="s">
        <v>13</v>
      </c>
      <c r="B5" s="75" t="s">
        <v>9</v>
      </c>
      <c r="C5" s="97" t="s">
        <v>44</v>
      </c>
    </row>
    <row r="6" spans="1:3" s="11" customFormat="1" ht="18" customHeight="1" thickTop="1">
      <c r="A6" s="58" t="s">
        <v>31</v>
      </c>
      <c r="B6" s="96" t="s">
        <v>92</v>
      </c>
      <c r="C6" s="59" t="s">
        <v>5</v>
      </c>
    </row>
    <row r="7" spans="1:3" s="10" customFormat="1" ht="18" customHeight="1">
      <c r="A7" s="60" t="s">
        <v>77</v>
      </c>
      <c r="B7" s="85" t="s">
        <v>49</v>
      </c>
      <c r="C7" s="12"/>
    </row>
    <row r="8" spans="1:3" s="10" customFormat="1" ht="18" customHeight="1">
      <c r="A8" s="60" t="s">
        <v>14</v>
      </c>
      <c r="B8" s="81">
        <v>0</v>
      </c>
      <c r="C8" s="94">
        <f>B8</f>
        <v>0</v>
      </c>
    </row>
    <row r="9" spans="1:3" s="10" customFormat="1" ht="18" customHeight="1">
      <c r="A9" s="60" t="s">
        <v>17</v>
      </c>
      <c r="B9" s="82">
        <v>0</v>
      </c>
      <c r="C9" s="12"/>
    </row>
    <row r="10" spans="1:3" s="10" customFormat="1" ht="18" customHeight="1">
      <c r="A10" s="60" t="s">
        <v>18</v>
      </c>
      <c r="B10" s="62">
        <f>IF(B8&gt;0,B9/B8,0)</f>
        <v>0</v>
      </c>
      <c r="C10" s="12"/>
    </row>
    <row r="11" spans="1:3" s="10" customFormat="1" ht="18" customHeight="1">
      <c r="A11" s="60" t="s">
        <v>15</v>
      </c>
      <c r="B11" s="99">
        <f>VLOOKUP(B$6,Lists!$A$13:$E$25,4)</f>
        <v>0.005</v>
      </c>
      <c r="C11" s="12"/>
    </row>
    <row r="12" spans="1:3" s="10" customFormat="1" ht="18" customHeight="1">
      <c r="A12" s="60" t="s">
        <v>19</v>
      </c>
      <c r="B12" s="63">
        <f>VLOOKUP(B7,Lists!$A$2:$B$9,2)</f>
        <v>23</v>
      </c>
      <c r="C12" s="12"/>
    </row>
    <row r="13" spans="1:3" s="10" customFormat="1" ht="18" customHeight="1">
      <c r="A13" s="60" t="s">
        <v>16</v>
      </c>
      <c r="B13" s="99">
        <f>VLOOKUP(B$6,Lists!$A$13:$E$25,5)</f>
        <v>0.1</v>
      </c>
      <c r="C13" s="12" t="s">
        <v>9</v>
      </c>
    </row>
    <row r="14" spans="1:3" s="10" customFormat="1" ht="18" customHeight="1">
      <c r="A14" s="60" t="s">
        <v>20</v>
      </c>
      <c r="B14" s="92">
        <f>VLOOKUP(B$6,Lists!$A$13:$E$25,2)</f>
        <v>76</v>
      </c>
      <c r="C14" s="12"/>
    </row>
    <row r="15" spans="1:3" s="10" customFormat="1" ht="18" customHeight="1" thickBot="1">
      <c r="A15" s="95" t="s">
        <v>21</v>
      </c>
      <c r="B15" s="91">
        <f>VLOOKUP(B$6,Lists!$A$13:$E$25,3)</f>
        <v>0.02</v>
      </c>
      <c r="C15" s="12"/>
    </row>
    <row r="16" spans="1:3" ht="6" customHeight="1" thickTop="1">
      <c r="A16" s="51"/>
      <c r="B16" s="44"/>
      <c r="C16" s="8"/>
    </row>
    <row r="17" spans="1:3" s="10" customFormat="1" ht="63" customHeight="1">
      <c r="A17" s="52" t="s">
        <v>22</v>
      </c>
      <c r="B17" s="50">
        <f>B10*B14*(B11*B12+B13)/B12</f>
        <v>0</v>
      </c>
      <c r="C17" s="12"/>
    </row>
    <row r="18" spans="1:3" s="10" customFormat="1" ht="63" customHeight="1">
      <c r="A18" s="53" t="s">
        <v>23</v>
      </c>
      <c r="B18" s="46">
        <f>B10*B15*(B12*B11+B13)/B12</f>
        <v>0</v>
      </c>
      <c r="C18" s="12"/>
    </row>
    <row r="19" spans="1:3" s="10" customFormat="1" ht="48" customHeight="1">
      <c r="A19" s="53" t="s">
        <v>45</v>
      </c>
      <c r="B19" s="47">
        <f>B17+100000*B18</f>
        <v>0</v>
      </c>
      <c r="C19" s="12"/>
    </row>
    <row r="20" spans="1:3" s="10" customFormat="1" ht="48" customHeight="1" thickBot="1">
      <c r="A20" s="54" t="s">
        <v>24</v>
      </c>
      <c r="B20" s="89">
        <f>B8*B19</f>
        <v>0</v>
      </c>
      <c r="C20" s="90">
        <f>B20</f>
        <v>0</v>
      </c>
    </row>
    <row r="21" spans="1:3" ht="72" customHeight="1" thickTop="1">
      <c r="A21" s="100"/>
      <c r="B21" s="88" t="s">
        <v>60</v>
      </c>
      <c r="C21" s="77">
        <f>IF(C8&gt;0,C20/C8,100.1)</f>
        <v>100.1</v>
      </c>
    </row>
    <row r="22" spans="1:3" ht="49.5" customHeight="1" thickBot="1">
      <c r="A22" s="101"/>
      <c r="B22" s="83" t="s">
        <v>6</v>
      </c>
      <c r="C22" s="42" t="str">
        <f>IF(C21&gt;100,"No","Yes")</f>
        <v>No</v>
      </c>
    </row>
    <row r="23" ht="36" customHeight="1" thickTop="1"/>
    <row r="24" spans="1:3" ht="19.5" customHeight="1">
      <c r="A24" s="102" t="s">
        <v>88</v>
      </c>
      <c r="B24" s="102"/>
      <c r="C24" s="102"/>
    </row>
    <row r="25" spans="1:3" s="10" customFormat="1" ht="27.75" customHeight="1">
      <c r="A25" s="111" t="s">
        <v>89</v>
      </c>
      <c r="B25" s="111"/>
      <c r="C25" s="111"/>
    </row>
    <row r="26" spans="1:3" ht="36" customHeight="1">
      <c r="A26" s="112" t="s">
        <v>25</v>
      </c>
      <c r="B26" s="112"/>
      <c r="C26" s="112"/>
    </row>
    <row r="41" spans="1:2" s="41" customFormat="1" ht="24" customHeight="1">
      <c r="A41" s="113" t="s">
        <v>7</v>
      </c>
      <c r="B41" s="113"/>
    </row>
    <row r="42" spans="1:2" s="2" customFormat="1" ht="18" customHeight="1">
      <c r="A42" s="114" t="s">
        <v>81</v>
      </c>
      <c r="B42" s="114"/>
    </row>
    <row r="43" ht="35.25" customHeight="1"/>
    <row r="44" spans="1:2" ht="18" customHeight="1">
      <c r="A44" s="66" t="s">
        <v>10</v>
      </c>
      <c r="B44" s="3" t="str">
        <f>IF(ISBLANK(B2),"",B2)</f>
        <v> </v>
      </c>
    </row>
    <row r="45" spans="1:2" ht="18" customHeight="1">
      <c r="A45" s="66" t="s">
        <v>11</v>
      </c>
      <c r="B45" s="84" t="str">
        <f>IF(ISBLANK(B3),"",B3)</f>
        <v> </v>
      </c>
    </row>
    <row r="46" spans="1:2" ht="18" customHeight="1">
      <c r="A46" s="66" t="s">
        <v>8</v>
      </c>
      <c r="B46" s="79">
        <f>B4</f>
        <v>38923.387795138886</v>
      </c>
    </row>
    <row r="47" ht="18" customHeight="1"/>
    <row r="48" ht="12.75">
      <c r="A48" s="3"/>
    </row>
    <row r="49" spans="1:2" s="10" customFormat="1" ht="18" customHeight="1">
      <c r="A49" s="40" t="s">
        <v>34</v>
      </c>
      <c r="B49" s="40" t="str">
        <f>IF($C$21&gt;100,"do not comply with the formula:","comply with the formula:")</f>
        <v>do not comply with the formula:</v>
      </c>
    </row>
    <row r="50" ht="12.75"/>
    <row r="51" ht="12.75"/>
    <row r="52" s="10" customFormat="1" ht="18" customHeight="1">
      <c r="A52" s="15" t="s">
        <v>35</v>
      </c>
    </row>
    <row r="53" spans="1:2" s="10" customFormat="1" ht="18" customHeight="1">
      <c r="A53" s="40" t="s">
        <v>36</v>
      </c>
      <c r="B53" s="40" t="str">
        <f>IF($C$21&gt;100,"do not comply with the formula:","comply with the formula:")</f>
        <v>do not comply with the formula:</v>
      </c>
    </row>
    <row r="54" ht="12.75"/>
    <row r="55" ht="12.75"/>
    <row r="56" ht="12.75"/>
    <row r="57" ht="12.75"/>
    <row r="59" ht="18" customHeight="1">
      <c r="A59" s="5" t="s">
        <v>33</v>
      </c>
    </row>
    <row r="60" spans="1:2" s="15" customFormat="1" ht="15">
      <c r="A60" s="15" t="s">
        <v>37</v>
      </c>
      <c r="B60" s="80">
        <f>$C$21</f>
        <v>100.1</v>
      </c>
    </row>
    <row r="62" spans="1:2" s="15" customFormat="1" ht="18" customHeight="1">
      <c r="A62" s="40" t="s">
        <v>84</v>
      </c>
      <c r="B62" s="40" t="str">
        <f>IF($C$21&gt;100,"does not qualify.","qualifies.")</f>
        <v>does not qualify.</v>
      </c>
    </row>
    <row r="63" ht="36" customHeight="1"/>
    <row r="64" s="10" customFormat="1" ht="18" customHeight="1">
      <c r="A64" s="14" t="s">
        <v>27</v>
      </c>
    </row>
    <row r="65" s="10" customFormat="1" ht="18" customHeight="1">
      <c r="A65" s="15" t="s">
        <v>28</v>
      </c>
    </row>
    <row r="66" s="10" customFormat="1" ht="15.75" customHeight="1">
      <c r="A66" s="17" t="s">
        <v>53</v>
      </c>
    </row>
    <row r="67" s="10" customFormat="1" ht="15.75" customHeight="1">
      <c r="A67" s="17" t="s">
        <v>54</v>
      </c>
    </row>
    <row r="68" s="10" customFormat="1" ht="15.75" customHeight="1">
      <c r="A68" s="17" t="s">
        <v>82</v>
      </c>
    </row>
    <row r="69" s="10" customFormat="1" ht="15.75" customHeight="1">
      <c r="A69" s="17" t="s">
        <v>83</v>
      </c>
    </row>
    <row r="70" ht="18" customHeight="1"/>
    <row r="71" spans="1:2" ht="18" customHeight="1" thickBot="1">
      <c r="A71" s="16" t="s">
        <v>30</v>
      </c>
      <c r="B71" s="35"/>
    </row>
    <row r="72" spans="1:2" s="10" customFormat="1" ht="18" customHeight="1" thickBot="1" thickTop="1">
      <c r="A72" s="39"/>
      <c r="B72" s="87" t="str">
        <f>B6</f>
        <v>R-123_Trane_Centrifugal</v>
      </c>
    </row>
    <row r="73" spans="1:2" s="10" customFormat="1" ht="18" customHeight="1" thickTop="1">
      <c r="A73" s="22" t="str">
        <f>A5</f>
        <v>Unit tag(s)</v>
      </c>
      <c r="B73" s="19" t="str">
        <f>IF(ISBLANK(B5),"",B5)</f>
        <v> </v>
      </c>
    </row>
    <row r="74" spans="1:2" s="10" customFormat="1" ht="18" customHeight="1">
      <c r="A74" s="29" t="str">
        <f aca="true" t="shared" si="0" ref="A74:B76">A8</f>
        <v>Capacity, tons (Qunit)</v>
      </c>
      <c r="B74" s="21">
        <f t="shared" si="0"/>
        <v>0</v>
      </c>
    </row>
    <row r="75" spans="1:2" s="10" customFormat="1" ht="18" customHeight="1">
      <c r="A75" s="29" t="str">
        <f t="shared" si="0"/>
        <v>Refrigerant charge, lb</v>
      </c>
      <c r="B75" s="21">
        <f t="shared" si="0"/>
        <v>0</v>
      </c>
    </row>
    <row r="76" spans="1:2" s="10" customFormat="1" ht="18" customHeight="1">
      <c r="A76" s="29" t="str">
        <f t="shared" si="0"/>
        <v>Refrigerant charge, lb/ton (Rc)</v>
      </c>
      <c r="B76" s="21">
        <f t="shared" si="0"/>
        <v>0</v>
      </c>
    </row>
    <row r="77" spans="1:2" s="10" customFormat="1" ht="18" customHeight="1">
      <c r="A77" s="29" t="str">
        <f>A14</f>
        <v>Global warming potential of refrigerant (GWPr)</v>
      </c>
      <c r="B77" s="21">
        <f>B14</f>
        <v>76</v>
      </c>
    </row>
    <row r="78" spans="1:2" s="10" customFormat="1" ht="18" customHeight="1" thickBot="1">
      <c r="A78" s="23" t="str">
        <f>A15</f>
        <v>Ozone depletion potential of refrigerant (ODPr)</v>
      </c>
      <c r="B78" s="25">
        <f>B15</f>
        <v>0.02</v>
      </c>
    </row>
    <row r="79" spans="1:2" ht="18" customHeight="1" thickTop="1">
      <c r="A79" s="30"/>
      <c r="B79" s="28"/>
    </row>
    <row r="80" spans="1:2" s="10" customFormat="1" ht="18" customHeight="1">
      <c r="A80" s="22" t="s">
        <v>29</v>
      </c>
      <c r="B80" s="27">
        <f>B19</f>
        <v>0</v>
      </c>
    </row>
    <row r="81" spans="1:2" ht="18" customHeight="1">
      <c r="A81" s="30"/>
      <c r="B81" s="31"/>
    </row>
    <row r="82" spans="1:2" s="10" customFormat="1" ht="18" customHeight="1" thickBot="1">
      <c r="A82" s="32" t="s">
        <v>26</v>
      </c>
      <c r="B82" s="33">
        <f>C8</f>
        <v>0</v>
      </c>
    </row>
    <row r="83" spans="1:2" ht="18" customHeight="1" thickTop="1">
      <c r="A83" s="8"/>
      <c r="B83" s="28"/>
    </row>
    <row r="84" spans="1:2" s="10" customFormat="1" ht="18" customHeight="1" thickBot="1">
      <c r="A84" s="34" t="s">
        <v>32</v>
      </c>
      <c r="B84" s="78">
        <f>C21</f>
        <v>100.1</v>
      </c>
    </row>
    <row r="85" spans="1:2" ht="36" customHeight="1" thickTop="1">
      <c r="A85" s="6" t="s">
        <v>9</v>
      </c>
      <c r="B85" s="1" t="s">
        <v>9</v>
      </c>
    </row>
    <row r="86" s="10" customFormat="1" ht="18" customHeight="1">
      <c r="A86" s="15" t="s">
        <v>38</v>
      </c>
    </row>
    <row r="87" spans="1:2" ht="111" customHeight="1">
      <c r="A87" s="110"/>
      <c r="B87" s="110"/>
    </row>
    <row r="88" ht="18" customHeight="1"/>
  </sheetData>
  <sheetProtection password="E9F9" sheet="1" objects="1" scenarios="1"/>
  <mergeCells count="11">
    <mergeCell ref="A87:B87"/>
    <mergeCell ref="A25:C25"/>
    <mergeCell ref="A26:C26"/>
    <mergeCell ref="A41:B41"/>
    <mergeCell ref="A42:B42"/>
    <mergeCell ref="A21:A22"/>
    <mergeCell ref="A24:C24"/>
    <mergeCell ref="A1:C1"/>
    <mergeCell ref="B2:C2"/>
    <mergeCell ref="B3:C3"/>
    <mergeCell ref="B4:C4"/>
  </mergeCells>
  <conditionalFormatting sqref="C22">
    <cfRule type="cellIs" priority="1" dxfId="0" operator="equal" stopIfTrue="1">
      <formula>"No"</formula>
    </cfRule>
    <cfRule type="cellIs" priority="2" dxfId="1" operator="equal" stopIfTrue="1">
      <formula>"Yes"</formula>
    </cfRule>
  </conditionalFormatting>
  <conditionalFormatting sqref="C21">
    <cfRule type="cellIs" priority="3" dxfId="2" operator="greaterThan" stopIfTrue="1">
      <formula>100</formula>
    </cfRule>
    <cfRule type="cellIs" priority="4" dxfId="1" operator="lessThanOrEqual" stopIfTrue="1">
      <formula>100</formula>
    </cfRule>
  </conditionalFormatting>
  <dataValidations count="4">
    <dataValidation type="decimal" allowBlank="1" showInputMessage="1" showErrorMessage="1" errorTitle="Enter 0" error="Please enter zero rather than pressing the space bar.&#10;OR&#10;Enter a number between zero and 100,000" sqref="B9">
      <formula1>0</formula1>
      <formula2>10000000</formula2>
    </dataValidation>
    <dataValidation type="list" allowBlank="1" showInputMessage="1" showErrorMessage="1" sqref="B7">
      <formula1>EquipType</formula1>
    </dataValidation>
    <dataValidation type="list" allowBlank="1" showInputMessage="1" showErrorMessage="1" sqref="B6">
      <formula1>Refrigerants</formula1>
    </dataValidation>
    <dataValidation type="decimal" allowBlank="1" showInputMessage="1" showErrorMessage="1" errorTitle="Enter 0" error="Please enter zero rather than pressing the space bar.&#10;OR&#10;Enter a number between zero and 100,000" sqref="B8">
      <formula1>0</formula1>
      <formula2>1000000</formula2>
    </dataValidation>
  </dataValidations>
  <printOptions/>
  <pageMargins left="0.75" right="0.75" top="1" bottom="1" header="0.5" footer="0.5"/>
  <pageSetup fitToHeight="2" horizontalDpi="600" verticalDpi="600" orientation="portrait" paperSize="195" scale="64" r:id="rId10"/>
  <rowBreaks count="1" manualBreakCount="1">
    <brk id="39" max="255" man="1"/>
  </rowBreaks>
  <drawing r:id="rId9"/>
  <legacyDrawing r:id="rId8"/>
  <oleObjects>
    <oleObject progId="Equation.3" shapeId="1725748" r:id="rId2"/>
    <oleObject progId="Equation.3" shapeId="1725749" r:id="rId3"/>
    <oleObject progId="Equation.3" shapeId="1725750" r:id="rId4"/>
    <oleObject progId="Equation.3" shapeId="1725751" r:id="rId5"/>
    <oleObject progId="Equation.3" shapeId="1725752" r:id="rId6"/>
    <oleObject progId="Equation.3" shapeId="1725753" r:id="rId7"/>
  </oleObjects>
</worksheet>
</file>

<file path=xl/worksheets/sheet3.xml><?xml version="1.0" encoding="utf-8"?>
<worksheet xmlns="http://schemas.openxmlformats.org/spreadsheetml/2006/main" xmlns:r="http://schemas.openxmlformats.org/officeDocument/2006/relationships">
  <sheetPr codeName="Sheet2">
    <pageSetUpPr fitToPage="1"/>
  </sheetPr>
  <dimension ref="A1:M87"/>
  <sheetViews>
    <sheetView tabSelected="1" zoomScale="75" zoomScaleNormal="75" workbookViewId="0" topLeftCell="A1">
      <selection activeCell="B7" sqref="B7"/>
    </sheetView>
  </sheetViews>
  <sheetFormatPr defaultColWidth="9.140625" defaultRowHeight="12.75"/>
  <cols>
    <col min="1" max="1" width="68.00390625" style="1" customWidth="1"/>
    <col min="2" max="7" width="24.7109375" style="1" customWidth="1"/>
    <col min="8" max="8" width="17.00390625" style="1" customWidth="1"/>
    <col min="9" max="9" width="3.140625" style="1" customWidth="1"/>
    <col min="10" max="10" width="5.7109375" style="1" customWidth="1"/>
    <col min="11" max="12" width="9.140625" style="1" customWidth="1"/>
    <col min="13" max="13" width="11.00390625" style="1" customWidth="1"/>
    <col min="14" max="16384" width="9.140625" style="1" customWidth="1"/>
  </cols>
  <sheetData>
    <row r="1" spans="1:13" s="7" customFormat="1" ht="87" customHeight="1" thickBot="1">
      <c r="A1" s="103" t="s">
        <v>80</v>
      </c>
      <c r="B1" s="103"/>
      <c r="C1" s="103"/>
      <c r="D1" s="103"/>
      <c r="E1" s="103"/>
      <c r="F1" s="103"/>
      <c r="G1" s="103"/>
      <c r="H1" s="103"/>
      <c r="I1" s="64"/>
      <c r="J1" s="64"/>
      <c r="K1" s="64"/>
      <c r="L1" s="64"/>
      <c r="M1" s="64"/>
    </row>
    <row r="2" spans="1:13" s="10" customFormat="1" ht="18" customHeight="1" thickTop="1">
      <c r="A2" s="55" t="s">
        <v>10</v>
      </c>
      <c r="B2" s="104" t="s">
        <v>9</v>
      </c>
      <c r="C2" s="105"/>
      <c r="D2" s="105"/>
      <c r="E2" s="105"/>
      <c r="F2" s="105"/>
      <c r="G2" s="105"/>
      <c r="H2" s="105"/>
      <c r="I2" s="9"/>
      <c r="J2" s="9"/>
      <c r="K2" s="9"/>
      <c r="L2" s="9"/>
      <c r="M2" s="9"/>
    </row>
    <row r="3" spans="1:13" s="10" customFormat="1" ht="18" customHeight="1">
      <c r="A3" s="56" t="s">
        <v>11</v>
      </c>
      <c r="B3" s="106" t="s">
        <v>9</v>
      </c>
      <c r="C3" s="107"/>
      <c r="D3" s="107"/>
      <c r="E3" s="107"/>
      <c r="F3" s="107"/>
      <c r="G3" s="107"/>
      <c r="H3" s="107"/>
      <c r="I3" s="9"/>
      <c r="J3" s="9"/>
      <c r="K3" s="9"/>
      <c r="L3" s="9"/>
      <c r="M3" s="9"/>
    </row>
    <row r="4" spans="1:8" s="10" customFormat="1" ht="18" customHeight="1" thickBot="1">
      <c r="A4" s="57" t="s">
        <v>0</v>
      </c>
      <c r="B4" s="108">
        <f ca="1">NOW()</f>
        <v>38923.387795138886</v>
      </c>
      <c r="C4" s="109"/>
      <c r="D4" s="109"/>
      <c r="E4" s="109"/>
      <c r="F4" s="109"/>
      <c r="G4" s="109"/>
      <c r="H4" s="109"/>
    </row>
    <row r="5" spans="1:8" s="11" customFormat="1" ht="18" customHeight="1" thickBot="1" thickTop="1">
      <c r="A5" s="60" t="s">
        <v>13</v>
      </c>
      <c r="B5" s="75" t="s">
        <v>9</v>
      </c>
      <c r="C5" s="75" t="s">
        <v>9</v>
      </c>
      <c r="D5" s="75" t="s">
        <v>9</v>
      </c>
      <c r="E5" s="75" t="s">
        <v>9</v>
      </c>
      <c r="F5" s="75" t="s">
        <v>9</v>
      </c>
      <c r="G5" s="76" t="s">
        <v>9</v>
      </c>
      <c r="H5" s="93" t="s">
        <v>44</v>
      </c>
    </row>
    <row r="6" spans="1:8" s="11" customFormat="1" ht="18" customHeight="1" thickTop="1">
      <c r="A6" s="58" t="s">
        <v>31</v>
      </c>
      <c r="B6" s="96" t="s">
        <v>92</v>
      </c>
      <c r="C6" s="96" t="s">
        <v>3</v>
      </c>
      <c r="D6" s="96" t="s">
        <v>1</v>
      </c>
      <c r="E6" s="96" t="s">
        <v>63</v>
      </c>
      <c r="F6" s="96" t="s">
        <v>56</v>
      </c>
      <c r="G6" s="96" t="s">
        <v>55</v>
      </c>
      <c r="H6" s="59" t="s">
        <v>5</v>
      </c>
    </row>
    <row r="7" spans="1:8" s="10" customFormat="1" ht="18" customHeight="1">
      <c r="A7" s="60" t="s">
        <v>77</v>
      </c>
      <c r="B7" s="85" t="s">
        <v>49</v>
      </c>
      <c r="C7" s="85" t="s">
        <v>47</v>
      </c>
      <c r="D7" s="85" t="s">
        <v>52</v>
      </c>
      <c r="E7" s="85" t="s">
        <v>48</v>
      </c>
      <c r="F7" s="85" t="s">
        <v>79</v>
      </c>
      <c r="G7" s="85" t="s">
        <v>52</v>
      </c>
      <c r="H7" s="12"/>
    </row>
    <row r="8" spans="1:8" s="10" customFormat="1" ht="18" customHeight="1">
      <c r="A8" s="60" t="s">
        <v>14</v>
      </c>
      <c r="B8" s="81">
        <v>0</v>
      </c>
      <c r="C8" s="81">
        <v>0</v>
      </c>
      <c r="D8" s="81">
        <v>0</v>
      </c>
      <c r="E8" s="81">
        <v>0</v>
      </c>
      <c r="F8" s="81">
        <v>0</v>
      </c>
      <c r="G8" s="81">
        <v>0</v>
      </c>
      <c r="H8" s="43">
        <f>SUM(B8:G8)</f>
        <v>0</v>
      </c>
    </row>
    <row r="9" spans="1:8" s="10" customFormat="1" ht="18" customHeight="1">
      <c r="A9" s="60" t="s">
        <v>17</v>
      </c>
      <c r="B9" s="82">
        <v>0</v>
      </c>
      <c r="C9" s="82">
        <v>0</v>
      </c>
      <c r="D9" s="82">
        <v>0</v>
      </c>
      <c r="E9" s="82">
        <v>0</v>
      </c>
      <c r="F9" s="82">
        <v>0</v>
      </c>
      <c r="G9" s="82">
        <v>0</v>
      </c>
      <c r="H9" s="12"/>
    </row>
    <row r="10" spans="1:8" s="10" customFormat="1" ht="18" customHeight="1">
      <c r="A10" s="60" t="s">
        <v>18</v>
      </c>
      <c r="B10" s="62">
        <f aca="true" t="shared" si="0" ref="B10:G10">IF(B8&gt;0,B9/B8,0)</f>
        <v>0</v>
      </c>
      <c r="C10" s="62">
        <f t="shared" si="0"/>
        <v>0</v>
      </c>
      <c r="D10" s="62">
        <f t="shared" si="0"/>
        <v>0</v>
      </c>
      <c r="E10" s="62">
        <f t="shared" si="0"/>
        <v>0</v>
      </c>
      <c r="F10" s="62">
        <f t="shared" si="0"/>
        <v>0</v>
      </c>
      <c r="G10" s="62">
        <f t="shared" si="0"/>
        <v>0</v>
      </c>
      <c r="H10" s="12"/>
    </row>
    <row r="11" spans="1:8" s="10" customFormat="1" ht="18" customHeight="1">
      <c r="A11" s="60" t="s">
        <v>15</v>
      </c>
      <c r="B11" s="99">
        <f>VLOOKUP(B$6,Lists!$A$13:$E$25,4)</f>
        <v>0.005</v>
      </c>
      <c r="C11" s="99">
        <f>VLOOKUP(C$6,Lists!$A$13:$E$25,4)</f>
        <v>0.02</v>
      </c>
      <c r="D11" s="99">
        <f>VLOOKUP(D$6,Lists!$A$13:$E$25,4)</f>
        <v>0.02</v>
      </c>
      <c r="E11" s="99">
        <f>VLOOKUP(E$6,Lists!$A$13:$E$25,4)</f>
        <v>0.02</v>
      </c>
      <c r="F11" s="99">
        <f>VLOOKUP(F$6,Lists!$A$13:$E$25,4)</f>
        <v>0.02</v>
      </c>
      <c r="G11" s="99">
        <f>VLOOKUP(G$6,Lists!$A$13:$E$25,4)</f>
        <v>0.02</v>
      </c>
      <c r="H11" s="12"/>
    </row>
    <row r="12" spans="1:8" s="10" customFormat="1" ht="18" customHeight="1">
      <c r="A12" s="60" t="s">
        <v>19</v>
      </c>
      <c r="B12" s="63">
        <f>VLOOKUP(B7,Lists!$A$2:$B$9,2)</f>
        <v>23</v>
      </c>
      <c r="C12" s="63">
        <f>VLOOKUP(C7,Lists!$A$2:$B$9,2)</f>
        <v>23</v>
      </c>
      <c r="D12" s="63">
        <f>VLOOKUP(D7,Lists!$A$2:$B$9,2)</f>
        <v>15</v>
      </c>
      <c r="E12" s="63">
        <f>VLOOKUP(E7,Lists!$A$2:$B$9,2)</f>
        <v>23</v>
      </c>
      <c r="F12" s="63">
        <f>VLOOKUP(F7,Lists!$A$2:$B$9,2)</f>
        <v>15</v>
      </c>
      <c r="G12" s="63">
        <f>VLOOKUP(G7,Lists!$A$2:$B$9,2)</f>
        <v>15</v>
      </c>
      <c r="H12" s="12"/>
    </row>
    <row r="13" spans="1:8" s="10" customFormat="1" ht="18" customHeight="1">
      <c r="A13" s="60" t="s">
        <v>16</v>
      </c>
      <c r="B13" s="99">
        <f>VLOOKUP(B$6,Lists!$A$13:$E$25,5)</f>
        <v>0.1</v>
      </c>
      <c r="C13" s="99">
        <f>VLOOKUP(C$6,Lists!$A$13:$E$25,5)</f>
        <v>0.1</v>
      </c>
      <c r="D13" s="99">
        <f>VLOOKUP(D$6,Lists!$A$13:$E$25,5)</f>
        <v>0.1</v>
      </c>
      <c r="E13" s="99">
        <f>VLOOKUP(E$6,Lists!$A$13:$E$25,5)</f>
        <v>0.1</v>
      </c>
      <c r="F13" s="99">
        <f>VLOOKUP(F$6,Lists!$A$13:$E$25,5)</f>
        <v>0.1</v>
      </c>
      <c r="G13" s="99">
        <f>VLOOKUP(G$6,Lists!$A$13:$E$25,5)</f>
        <v>0.1</v>
      </c>
      <c r="H13" s="12"/>
    </row>
    <row r="14" spans="1:8" s="10" customFormat="1" ht="18" customHeight="1">
      <c r="A14" s="60" t="s">
        <v>20</v>
      </c>
      <c r="B14" s="92">
        <f>VLOOKUP(B$6,Lists!$A$13:$E$25,2)</f>
        <v>76</v>
      </c>
      <c r="C14" s="92">
        <f>VLOOKUP(C6,Lists!$A$13:$C$23,2)</f>
        <v>1320</v>
      </c>
      <c r="D14" s="92">
        <f>VLOOKUP(D6,Lists!$A$13:$C$23,2)</f>
        <v>1780</v>
      </c>
      <c r="E14" s="92">
        <f>VLOOKUP(E6,Lists!$A$13:$C$23,2)</f>
        <v>1890</v>
      </c>
      <c r="F14" s="92">
        <f>VLOOKUP(F6,Lists!$A$13:$C$23,2)</f>
        <v>1700</v>
      </c>
      <c r="G14" s="92">
        <f>VLOOKUP(G6,Lists!$A$13:$C$23,2)</f>
        <v>1890</v>
      </c>
      <c r="H14" s="12"/>
    </row>
    <row r="15" spans="1:8" s="10" customFormat="1" ht="18" customHeight="1" thickBot="1">
      <c r="A15" s="61" t="s">
        <v>21</v>
      </c>
      <c r="B15" s="91">
        <f>VLOOKUP(B$6,Lists!$A$13:$E$25,3)</f>
        <v>0.02</v>
      </c>
      <c r="C15" s="91">
        <f>VLOOKUP(C6,Lists!$A$13:$C$23,3)</f>
        <v>0</v>
      </c>
      <c r="D15" s="91">
        <f>VLOOKUP(D6,Lists!$A$13:$C$23,3)</f>
        <v>0.04</v>
      </c>
      <c r="E15" s="91">
        <f>VLOOKUP(E6,Lists!$A$13:$C$23,3)</f>
        <v>0</v>
      </c>
      <c r="F15" s="91">
        <f>VLOOKUP(F6,Lists!$A$13:$C$23,3)</f>
        <v>0</v>
      </c>
      <c r="G15" s="91">
        <f>VLOOKUP(G6,Lists!$A$13:$C$23,3)</f>
        <v>0</v>
      </c>
      <c r="H15" s="12"/>
    </row>
    <row r="16" spans="1:8" ht="6" customHeight="1" thickTop="1">
      <c r="A16" s="51"/>
      <c r="B16" s="44"/>
      <c r="C16" s="44"/>
      <c r="D16" s="44"/>
      <c r="E16" s="44"/>
      <c r="F16" s="44"/>
      <c r="G16" s="45"/>
      <c r="H16" s="8"/>
    </row>
    <row r="17" spans="1:8" s="10" customFormat="1" ht="63" customHeight="1">
      <c r="A17" s="52" t="s">
        <v>22</v>
      </c>
      <c r="B17" s="50">
        <f aca="true" t="shared" si="1" ref="B17:G17">B10*B14*(B11*B12+B13)/B12</f>
        <v>0</v>
      </c>
      <c r="C17" s="50">
        <f t="shared" si="1"/>
        <v>0</v>
      </c>
      <c r="D17" s="50">
        <f t="shared" si="1"/>
        <v>0</v>
      </c>
      <c r="E17" s="50">
        <f t="shared" si="1"/>
        <v>0</v>
      </c>
      <c r="F17" s="50">
        <f t="shared" si="1"/>
        <v>0</v>
      </c>
      <c r="G17" s="50">
        <f t="shared" si="1"/>
        <v>0</v>
      </c>
      <c r="H17" s="12"/>
    </row>
    <row r="18" spans="1:8" s="10" customFormat="1" ht="63" customHeight="1">
      <c r="A18" s="53" t="s">
        <v>23</v>
      </c>
      <c r="B18" s="46">
        <f aca="true" t="shared" si="2" ref="B18:G18">B10*B15*(B12*B11+B13)/B12</f>
        <v>0</v>
      </c>
      <c r="C18" s="46">
        <f t="shared" si="2"/>
        <v>0</v>
      </c>
      <c r="D18" s="46">
        <f t="shared" si="2"/>
        <v>0</v>
      </c>
      <c r="E18" s="46">
        <f t="shared" si="2"/>
        <v>0</v>
      </c>
      <c r="F18" s="46">
        <f t="shared" si="2"/>
        <v>0</v>
      </c>
      <c r="G18" s="46">
        <f t="shared" si="2"/>
        <v>0</v>
      </c>
      <c r="H18" s="12"/>
    </row>
    <row r="19" spans="1:8" s="10" customFormat="1" ht="48" customHeight="1">
      <c r="A19" s="53" t="s">
        <v>45</v>
      </c>
      <c r="B19" s="47">
        <f aca="true" t="shared" si="3" ref="B19:G19">B17+100000*B18</f>
        <v>0</v>
      </c>
      <c r="C19" s="47">
        <f t="shared" si="3"/>
        <v>0</v>
      </c>
      <c r="D19" s="47">
        <f t="shared" si="3"/>
        <v>0</v>
      </c>
      <c r="E19" s="47">
        <f t="shared" si="3"/>
        <v>0</v>
      </c>
      <c r="F19" s="47">
        <f t="shared" si="3"/>
        <v>0</v>
      </c>
      <c r="G19" s="47">
        <f t="shared" si="3"/>
        <v>0</v>
      </c>
      <c r="H19" s="12"/>
    </row>
    <row r="20" spans="1:8" s="10" customFormat="1" ht="48" customHeight="1" thickBot="1">
      <c r="A20" s="54" t="s">
        <v>24</v>
      </c>
      <c r="B20" s="48">
        <f aca="true" t="shared" si="4" ref="B20:G20">B8*B19</f>
        <v>0</v>
      </c>
      <c r="C20" s="48">
        <f t="shared" si="4"/>
        <v>0</v>
      </c>
      <c r="D20" s="48">
        <f t="shared" si="4"/>
        <v>0</v>
      </c>
      <c r="E20" s="48">
        <f t="shared" si="4"/>
        <v>0</v>
      </c>
      <c r="F20" s="48">
        <f t="shared" si="4"/>
        <v>0</v>
      </c>
      <c r="G20" s="49">
        <f t="shared" si="4"/>
        <v>0</v>
      </c>
      <c r="H20" s="13">
        <f>SUM(B20:G20)</f>
        <v>0</v>
      </c>
    </row>
    <row r="21" spans="1:8" ht="72" customHeight="1" thickTop="1">
      <c r="A21" s="100"/>
      <c r="B21" s="117" t="s">
        <v>12</v>
      </c>
      <c r="C21" s="117"/>
      <c r="D21" s="117"/>
      <c r="E21" s="117"/>
      <c r="F21" s="117"/>
      <c r="G21" s="118"/>
      <c r="H21" s="77">
        <f>IF(H8&gt;0,H20/H8,100.1)</f>
        <v>100.1</v>
      </c>
    </row>
    <row r="22" spans="1:8" ht="49.5" customHeight="1" thickBot="1">
      <c r="A22" s="101"/>
      <c r="B22" s="119" t="s">
        <v>6</v>
      </c>
      <c r="C22" s="119"/>
      <c r="D22" s="119"/>
      <c r="E22" s="119"/>
      <c r="F22" s="119"/>
      <c r="G22" s="119"/>
      <c r="H22" s="42" t="str">
        <f>IF(H21&gt;100,"No","Yes")</f>
        <v>No</v>
      </c>
    </row>
    <row r="23" ht="36" customHeight="1" thickTop="1"/>
    <row r="24" spans="1:8" ht="19.5" customHeight="1">
      <c r="A24" s="102" t="s">
        <v>88</v>
      </c>
      <c r="B24" s="102"/>
      <c r="C24" s="102"/>
      <c r="D24" s="102"/>
      <c r="E24" s="102"/>
      <c r="F24" s="102"/>
      <c r="G24" s="102"/>
      <c r="H24" s="102"/>
    </row>
    <row r="25" spans="1:8" s="10" customFormat="1" ht="27.75" customHeight="1">
      <c r="A25" s="111" t="s">
        <v>89</v>
      </c>
      <c r="B25" s="111"/>
      <c r="C25" s="111"/>
      <c r="D25" s="111"/>
      <c r="E25" s="111"/>
      <c r="F25" s="111"/>
      <c r="G25" s="111"/>
      <c r="H25" s="111"/>
    </row>
    <row r="26" spans="1:8" ht="36" customHeight="1">
      <c r="A26" s="112" t="s">
        <v>25</v>
      </c>
      <c r="B26" s="112"/>
      <c r="C26" s="112"/>
      <c r="D26" s="112"/>
      <c r="E26" s="112"/>
      <c r="F26" s="112"/>
      <c r="G26" s="112"/>
      <c r="H26" s="112"/>
    </row>
    <row r="41" spans="1:7" s="41" customFormat="1" ht="24" customHeight="1">
      <c r="A41" s="113" t="s">
        <v>7</v>
      </c>
      <c r="B41" s="113"/>
      <c r="C41" s="113"/>
      <c r="D41" s="113"/>
      <c r="E41" s="113"/>
      <c r="F41" s="113"/>
      <c r="G41" s="113"/>
    </row>
    <row r="42" spans="1:7" s="2" customFormat="1" ht="18" customHeight="1">
      <c r="A42" s="114" t="s">
        <v>81</v>
      </c>
      <c r="B42" s="114"/>
      <c r="C42" s="114"/>
      <c r="D42" s="114"/>
      <c r="E42" s="114"/>
      <c r="F42" s="114"/>
      <c r="G42" s="114"/>
    </row>
    <row r="43" ht="35.25" customHeight="1"/>
    <row r="44" spans="1:7" ht="18" customHeight="1">
      <c r="A44" s="66" t="s">
        <v>10</v>
      </c>
      <c r="B44" s="115" t="str">
        <f>IF(ISBLANK(B2),"",B2)</f>
        <v> </v>
      </c>
      <c r="C44" s="115"/>
      <c r="D44" s="115"/>
      <c r="E44" s="115"/>
      <c r="F44" s="115"/>
      <c r="G44" s="115"/>
    </row>
    <row r="45" spans="1:7" ht="18" customHeight="1">
      <c r="A45" s="66" t="s">
        <v>11</v>
      </c>
      <c r="B45" s="116" t="str">
        <f>IF(ISBLANK(B3),"",B3)</f>
        <v> </v>
      </c>
      <c r="C45" s="116"/>
      <c r="D45" s="116"/>
      <c r="E45" s="116"/>
      <c r="F45" s="116"/>
      <c r="G45" s="116"/>
    </row>
    <row r="46" spans="1:2" ht="18" customHeight="1">
      <c r="A46" s="66" t="s">
        <v>8</v>
      </c>
      <c r="B46" s="79">
        <f>B4</f>
        <v>38923.387795138886</v>
      </c>
    </row>
    <row r="47" ht="18" customHeight="1"/>
    <row r="48" ht="12.75">
      <c r="A48" s="3"/>
    </row>
    <row r="49" spans="1:2" s="10" customFormat="1" ht="18" customHeight="1">
      <c r="A49" s="40" t="s">
        <v>34</v>
      </c>
      <c r="B49" s="40" t="str">
        <f>IF($H$21&gt;100,"do not comply with the formula:","comply with the formula:")</f>
        <v>do not comply with the formula:</v>
      </c>
    </row>
    <row r="50" ht="12.75"/>
    <row r="51" ht="12.75"/>
    <row r="52" s="10" customFormat="1" ht="18" customHeight="1">
      <c r="A52" s="15" t="s">
        <v>35</v>
      </c>
    </row>
    <row r="53" spans="1:2" s="10" customFormat="1" ht="18" customHeight="1">
      <c r="A53" s="40" t="s">
        <v>36</v>
      </c>
      <c r="B53" s="40" t="str">
        <f>IF($H$21&gt;100,"do not comply with the formula:","comply with the formula:")</f>
        <v>do not comply with the formula:</v>
      </c>
    </row>
    <row r="54" ht="12.75"/>
    <row r="55" ht="12.75"/>
    <row r="56" ht="12.75"/>
    <row r="57" ht="12.75"/>
    <row r="59" ht="18" customHeight="1">
      <c r="A59" s="5" t="s">
        <v>33</v>
      </c>
    </row>
    <row r="60" spans="1:2" s="15" customFormat="1" ht="15">
      <c r="A60" s="15" t="s">
        <v>37</v>
      </c>
      <c r="B60" s="80">
        <f>$H$21</f>
        <v>100.1</v>
      </c>
    </row>
    <row r="62" spans="1:2" s="15" customFormat="1" ht="18" customHeight="1">
      <c r="A62" s="40" t="s">
        <v>84</v>
      </c>
      <c r="B62" s="40" t="str">
        <f>IF($H$21&gt;100,"does not qualify.","qualifies.")</f>
        <v>does not qualify.</v>
      </c>
    </row>
    <row r="63" ht="36" customHeight="1"/>
    <row r="64" s="10" customFormat="1" ht="18" customHeight="1">
      <c r="A64" s="14" t="s">
        <v>27</v>
      </c>
    </row>
    <row r="65" s="10" customFormat="1" ht="18" customHeight="1">
      <c r="A65" s="15" t="s">
        <v>28</v>
      </c>
    </row>
    <row r="66" s="10" customFormat="1" ht="15.75" customHeight="1">
      <c r="A66" s="17" t="s">
        <v>53</v>
      </c>
    </row>
    <row r="67" s="10" customFormat="1" ht="15.75" customHeight="1">
      <c r="A67" s="17" t="s">
        <v>54</v>
      </c>
    </row>
    <row r="68" s="10" customFormat="1" ht="15.75" customHeight="1">
      <c r="A68" s="17" t="s">
        <v>82</v>
      </c>
    </row>
    <row r="69" s="10" customFormat="1" ht="15.75" customHeight="1">
      <c r="A69" s="17" t="s">
        <v>85</v>
      </c>
    </row>
    <row r="70" ht="18" customHeight="1"/>
    <row r="71" spans="1:7" ht="18" customHeight="1" thickBot="1">
      <c r="A71" s="16" t="s">
        <v>30</v>
      </c>
      <c r="B71" s="35"/>
      <c r="C71" s="8"/>
      <c r="D71" s="8"/>
      <c r="E71" s="8"/>
      <c r="F71" s="8"/>
      <c r="G71" s="8"/>
    </row>
    <row r="72" spans="1:7" s="10" customFormat="1" ht="18" customHeight="1" thickBot="1" thickTop="1">
      <c r="A72" s="39"/>
      <c r="B72" s="36" t="str">
        <f aca="true" t="shared" si="5" ref="B72:G72">B6</f>
        <v>R-123_Trane_Centrifugal</v>
      </c>
      <c r="C72" s="37" t="str">
        <f t="shared" si="5"/>
        <v>R-134a</v>
      </c>
      <c r="D72" s="37" t="str">
        <f t="shared" si="5"/>
        <v>R-22</v>
      </c>
      <c r="E72" s="37" t="str">
        <f t="shared" si="5"/>
        <v>Water</v>
      </c>
      <c r="F72" s="37" t="str">
        <f t="shared" si="5"/>
        <v>R-407c</v>
      </c>
      <c r="G72" s="38" t="str">
        <f t="shared" si="5"/>
        <v>R-410a</v>
      </c>
    </row>
    <row r="73" spans="1:7" s="10" customFormat="1" ht="18" customHeight="1" thickTop="1">
      <c r="A73" s="22" t="str">
        <f>A5</f>
        <v>Unit tag(s)</v>
      </c>
      <c r="B73" s="18" t="str">
        <f aca="true" t="shared" si="6" ref="B73:G73">IF(ISBLANK(B5),"",B5)</f>
        <v> </v>
      </c>
      <c r="C73" s="18" t="str">
        <f t="shared" si="6"/>
        <v> </v>
      </c>
      <c r="D73" s="18" t="str">
        <f t="shared" si="6"/>
        <v> </v>
      </c>
      <c r="E73" s="18" t="str">
        <f t="shared" si="6"/>
        <v> </v>
      </c>
      <c r="F73" s="18" t="str">
        <f t="shared" si="6"/>
        <v> </v>
      </c>
      <c r="G73" s="19" t="str">
        <f t="shared" si="6"/>
        <v> </v>
      </c>
    </row>
    <row r="74" spans="1:7" s="10" customFormat="1" ht="18" customHeight="1">
      <c r="A74" s="29" t="str">
        <f>A8</f>
        <v>Capacity, tons (Qunit)</v>
      </c>
      <c r="B74" s="20">
        <f aca="true" t="shared" si="7" ref="B74:G75">B8</f>
        <v>0</v>
      </c>
      <c r="C74" s="20">
        <f t="shared" si="7"/>
        <v>0</v>
      </c>
      <c r="D74" s="20">
        <f t="shared" si="7"/>
        <v>0</v>
      </c>
      <c r="E74" s="20">
        <f t="shared" si="7"/>
        <v>0</v>
      </c>
      <c r="F74" s="20">
        <f t="shared" si="7"/>
        <v>0</v>
      </c>
      <c r="G74" s="21">
        <f t="shared" si="7"/>
        <v>0</v>
      </c>
    </row>
    <row r="75" spans="1:7" s="10" customFormat="1" ht="18" customHeight="1">
      <c r="A75" s="29" t="str">
        <f>A9</f>
        <v>Refrigerant charge, lb</v>
      </c>
      <c r="B75" s="20">
        <f t="shared" si="7"/>
        <v>0</v>
      </c>
      <c r="C75" s="20">
        <f t="shared" si="7"/>
        <v>0</v>
      </c>
      <c r="D75" s="20">
        <f t="shared" si="7"/>
        <v>0</v>
      </c>
      <c r="E75" s="20">
        <f t="shared" si="7"/>
        <v>0</v>
      </c>
      <c r="F75" s="20">
        <f t="shared" si="7"/>
        <v>0</v>
      </c>
      <c r="G75" s="21">
        <f t="shared" si="7"/>
        <v>0</v>
      </c>
    </row>
    <row r="76" spans="1:7" s="10" customFormat="1" ht="18" customHeight="1">
      <c r="A76" s="29" t="str">
        <f>A10</f>
        <v>Refrigerant charge, lb/ton (Rc)</v>
      </c>
      <c r="B76" s="20">
        <f aca="true" t="shared" si="8" ref="B76:G76">B10</f>
        <v>0</v>
      </c>
      <c r="C76" s="20">
        <f t="shared" si="8"/>
        <v>0</v>
      </c>
      <c r="D76" s="20">
        <f t="shared" si="8"/>
        <v>0</v>
      </c>
      <c r="E76" s="20">
        <f t="shared" si="8"/>
        <v>0</v>
      </c>
      <c r="F76" s="20">
        <f t="shared" si="8"/>
        <v>0</v>
      </c>
      <c r="G76" s="21">
        <f t="shared" si="8"/>
        <v>0</v>
      </c>
    </row>
    <row r="77" spans="1:7" s="10" customFormat="1" ht="18" customHeight="1">
      <c r="A77" s="29" t="str">
        <f>A14</f>
        <v>Global warming potential of refrigerant (GWPr)</v>
      </c>
      <c r="B77" s="20">
        <f aca="true" t="shared" si="9" ref="B77:G78">B14</f>
        <v>76</v>
      </c>
      <c r="C77" s="20">
        <f t="shared" si="9"/>
        <v>1320</v>
      </c>
      <c r="D77" s="20">
        <f t="shared" si="9"/>
        <v>1780</v>
      </c>
      <c r="E77" s="20">
        <f t="shared" si="9"/>
        <v>1890</v>
      </c>
      <c r="F77" s="20">
        <f t="shared" si="9"/>
        <v>1700</v>
      </c>
      <c r="G77" s="21">
        <f t="shared" si="9"/>
        <v>1890</v>
      </c>
    </row>
    <row r="78" spans="1:7" s="10" customFormat="1" ht="18" customHeight="1" thickBot="1">
      <c r="A78" s="23" t="str">
        <f>A15</f>
        <v>Ozone depletion potential of refrigerant (ODPr)</v>
      </c>
      <c r="B78" s="24">
        <f t="shared" si="9"/>
        <v>0.02</v>
      </c>
      <c r="C78" s="24">
        <f t="shared" si="9"/>
        <v>0</v>
      </c>
      <c r="D78" s="24">
        <f t="shared" si="9"/>
        <v>0.04</v>
      </c>
      <c r="E78" s="24">
        <f t="shared" si="9"/>
        <v>0</v>
      </c>
      <c r="F78" s="24">
        <f t="shared" si="9"/>
        <v>0</v>
      </c>
      <c r="G78" s="25">
        <f t="shared" si="9"/>
        <v>0</v>
      </c>
    </row>
    <row r="79" spans="1:7" ht="18" customHeight="1" thickTop="1">
      <c r="A79" s="30"/>
      <c r="B79" s="28"/>
      <c r="C79" s="28"/>
      <c r="D79" s="28"/>
      <c r="E79" s="28"/>
      <c r="F79" s="28"/>
      <c r="G79" s="28"/>
    </row>
    <row r="80" spans="1:7" s="10" customFormat="1" ht="18" customHeight="1">
      <c r="A80" s="22" t="s">
        <v>29</v>
      </c>
      <c r="B80" s="26">
        <f aca="true" t="shared" si="10" ref="B80:G80">B19</f>
        <v>0</v>
      </c>
      <c r="C80" s="26">
        <f t="shared" si="10"/>
        <v>0</v>
      </c>
      <c r="D80" s="26">
        <f t="shared" si="10"/>
        <v>0</v>
      </c>
      <c r="E80" s="26">
        <f t="shared" si="10"/>
        <v>0</v>
      </c>
      <c r="F80" s="26">
        <f t="shared" si="10"/>
        <v>0</v>
      </c>
      <c r="G80" s="27">
        <f t="shared" si="10"/>
        <v>0</v>
      </c>
    </row>
    <row r="81" spans="1:2" ht="18" customHeight="1">
      <c r="A81" s="30"/>
      <c r="B81" s="31"/>
    </row>
    <row r="82" spans="1:2" s="10" customFormat="1" ht="18" customHeight="1" thickBot="1">
      <c r="A82" s="32" t="s">
        <v>26</v>
      </c>
      <c r="B82" s="33">
        <f>H8</f>
        <v>0</v>
      </c>
    </row>
    <row r="83" spans="1:2" ht="18" customHeight="1" thickTop="1">
      <c r="A83" s="8"/>
      <c r="B83" s="28"/>
    </row>
    <row r="84" spans="1:2" s="10" customFormat="1" ht="18" customHeight="1" thickBot="1">
      <c r="A84" s="34" t="s">
        <v>32</v>
      </c>
      <c r="B84" s="78">
        <f>H21</f>
        <v>100.1</v>
      </c>
    </row>
    <row r="85" spans="1:2" ht="36" customHeight="1" thickTop="1">
      <c r="A85" s="6" t="s">
        <v>9</v>
      </c>
      <c r="B85" s="1" t="s">
        <v>9</v>
      </c>
    </row>
    <row r="86" s="10" customFormat="1" ht="18" customHeight="1">
      <c r="A86" s="15" t="s">
        <v>38</v>
      </c>
    </row>
    <row r="87" spans="1:7" ht="111" customHeight="1">
      <c r="A87" s="110"/>
      <c r="B87" s="110"/>
      <c r="C87" s="110"/>
      <c r="D87" s="110"/>
      <c r="E87" s="110"/>
      <c r="F87" s="110"/>
      <c r="G87" s="110"/>
    </row>
    <row r="88" ht="18" customHeight="1"/>
  </sheetData>
  <sheetProtection password="E9F9" sheet="1" objects="1" scenarios="1"/>
  <mergeCells count="15">
    <mergeCell ref="A21:A22"/>
    <mergeCell ref="B3:H3"/>
    <mergeCell ref="B4:H4"/>
    <mergeCell ref="B21:G21"/>
    <mergeCell ref="B22:G22"/>
    <mergeCell ref="A42:G42"/>
    <mergeCell ref="A1:H1"/>
    <mergeCell ref="A87:G87"/>
    <mergeCell ref="B44:G44"/>
    <mergeCell ref="B45:G45"/>
    <mergeCell ref="A24:H24"/>
    <mergeCell ref="A25:H25"/>
    <mergeCell ref="A26:H26"/>
    <mergeCell ref="A41:G41"/>
    <mergeCell ref="B2:H2"/>
  </mergeCells>
  <conditionalFormatting sqref="H22">
    <cfRule type="cellIs" priority="1" dxfId="0" operator="equal" stopIfTrue="1">
      <formula>"No"</formula>
    </cfRule>
    <cfRule type="cellIs" priority="2" dxfId="1" operator="equal" stopIfTrue="1">
      <formula>"Yes"</formula>
    </cfRule>
  </conditionalFormatting>
  <conditionalFormatting sqref="H21">
    <cfRule type="cellIs" priority="3" dxfId="2" operator="greaterThan" stopIfTrue="1">
      <formula>100</formula>
    </cfRule>
    <cfRule type="cellIs" priority="4" dxfId="1" operator="lessThanOrEqual" stopIfTrue="1">
      <formula>100</formula>
    </cfRule>
  </conditionalFormatting>
  <dataValidations count="4">
    <dataValidation type="decimal" allowBlank="1" showInputMessage="1" showErrorMessage="1" errorTitle="Enter 0" error="Please enter zero rather than pressing the space bar.&#10;OR&#10;Enter a number between zero and 100,000" sqref="B9:G9">
      <formula1>0</formula1>
      <formula2>10000000</formula2>
    </dataValidation>
    <dataValidation type="list" allowBlank="1" showInputMessage="1" showErrorMessage="1" sqref="B7:G7">
      <formula1>EquipType</formula1>
    </dataValidation>
    <dataValidation type="list" allowBlank="1" showInputMessage="1" showErrorMessage="1" sqref="B6:G6">
      <formula1>Refrigerants</formula1>
    </dataValidation>
    <dataValidation type="decimal" allowBlank="1" showInputMessage="1" showErrorMessage="1" errorTitle="Enter 0" error="Please enter zero rather than pressing the space bar.&#10;OR&#10;Enter a number between zero and 100,000" sqref="B8:G8">
      <formula1>0</formula1>
      <formula2>1000000</formula2>
    </dataValidation>
  </dataValidations>
  <printOptions/>
  <pageMargins left="0.5" right="0.5" top="1" bottom="0.5" header="0.5" footer="0.5"/>
  <pageSetup fitToHeight="2" fitToWidth="1" horizontalDpi="600" verticalDpi="600" orientation="landscape" scale="52" r:id="rId11"/>
  <rowBreaks count="1" manualBreakCount="1">
    <brk id="39" max="255" man="1"/>
  </rowBreaks>
  <drawing r:id="rId10"/>
  <legacyDrawing r:id="rId9"/>
  <oleObjects>
    <oleObject progId="Equation.3" shapeId="5427059" r:id="rId2"/>
    <oleObject progId="Equation.3" shapeId="5427061" r:id="rId3"/>
    <oleObject progId="Equation.3" shapeId="5427062" r:id="rId4"/>
    <oleObject progId="Equation.3" shapeId="1309649" r:id="rId5"/>
    <oleObject progId="Equation.3" shapeId="1316759" r:id="rId6"/>
    <oleObject progId="Equation.3" shapeId="363944" r:id="rId7"/>
    <oleObject progId="Equation.3" shapeId="711315" r:id="rId8"/>
  </oleObjects>
</worksheet>
</file>

<file path=xl/worksheets/sheet4.xml><?xml version="1.0" encoding="utf-8"?>
<worksheet xmlns="http://schemas.openxmlformats.org/spreadsheetml/2006/main" xmlns:r="http://schemas.openxmlformats.org/officeDocument/2006/relationships">
  <dimension ref="A1:E25"/>
  <sheetViews>
    <sheetView workbookViewId="0" topLeftCell="A1">
      <selection activeCell="A18" sqref="A18"/>
    </sheetView>
  </sheetViews>
  <sheetFormatPr defaultColWidth="9.140625" defaultRowHeight="12.75"/>
  <cols>
    <col min="1" max="1" width="27.8515625" style="0" bestFit="1" customWidth="1"/>
  </cols>
  <sheetData>
    <row r="1" spans="1:2" ht="12.75">
      <c r="A1" s="86" t="s">
        <v>77</v>
      </c>
      <c r="B1" s="86" t="s">
        <v>59</v>
      </c>
    </row>
    <row r="2" spans="1:2" ht="12.75">
      <c r="A2" t="s">
        <v>48</v>
      </c>
      <c r="B2">
        <v>23</v>
      </c>
    </row>
    <row r="3" spans="1:2" ht="12.75">
      <c r="A3" t="s">
        <v>49</v>
      </c>
      <c r="B3">
        <v>23</v>
      </c>
    </row>
    <row r="4" spans="1:2" ht="12.75">
      <c r="A4" t="s">
        <v>52</v>
      </c>
      <c r="B4">
        <v>15</v>
      </c>
    </row>
    <row r="5" spans="1:2" ht="12.75">
      <c r="A5" t="s">
        <v>46</v>
      </c>
      <c r="B5">
        <v>20</v>
      </c>
    </row>
    <row r="6" spans="1:2" ht="12.75">
      <c r="A6" t="s">
        <v>47</v>
      </c>
      <c r="B6">
        <v>23</v>
      </c>
    </row>
    <row r="7" spans="1:2" ht="12.75">
      <c r="A7" t="s">
        <v>79</v>
      </c>
      <c r="B7">
        <v>15</v>
      </c>
    </row>
    <row r="8" spans="1:2" ht="12.75">
      <c r="A8" t="s">
        <v>51</v>
      </c>
      <c r="B8">
        <v>15</v>
      </c>
    </row>
    <row r="9" spans="1:2" ht="12.75">
      <c r="A9" t="s">
        <v>50</v>
      </c>
      <c r="B9">
        <v>10</v>
      </c>
    </row>
    <row r="12" spans="1:5" ht="12.75">
      <c r="A12" s="86" t="s">
        <v>31</v>
      </c>
      <c r="B12" s="86" t="s">
        <v>57</v>
      </c>
      <c r="C12" s="86" t="s">
        <v>58</v>
      </c>
      <c r="D12" s="86" t="s">
        <v>90</v>
      </c>
      <c r="E12" s="86" t="s">
        <v>91</v>
      </c>
    </row>
    <row r="13" spans="1:5" ht="12.75">
      <c r="A13" t="s">
        <v>61</v>
      </c>
      <c r="B13">
        <v>0</v>
      </c>
      <c r="C13">
        <v>0</v>
      </c>
      <c r="D13" s="98">
        <v>0.02</v>
      </c>
      <c r="E13" s="98">
        <v>0.1</v>
      </c>
    </row>
    <row r="14" spans="1:5" ht="12.75">
      <c r="A14" t="s">
        <v>78</v>
      </c>
      <c r="B14">
        <v>1</v>
      </c>
      <c r="C14">
        <v>0</v>
      </c>
      <c r="D14" s="98">
        <v>0.02</v>
      </c>
      <c r="E14" s="98">
        <v>0.1</v>
      </c>
    </row>
    <row r="15" spans="1:5" ht="12.75">
      <c r="A15" t="s">
        <v>62</v>
      </c>
      <c r="B15">
        <v>3</v>
      </c>
      <c r="C15">
        <v>0</v>
      </c>
      <c r="D15" s="98">
        <v>0.02</v>
      </c>
      <c r="E15" s="98">
        <v>0.1</v>
      </c>
    </row>
    <row r="16" spans="1:5" ht="12.75">
      <c r="A16" t="s">
        <v>2</v>
      </c>
      <c r="B16">
        <v>76</v>
      </c>
      <c r="C16">
        <v>0.02</v>
      </c>
      <c r="D16" s="98">
        <v>0.02</v>
      </c>
      <c r="E16" s="98">
        <v>0.1</v>
      </c>
    </row>
    <row r="17" spans="1:5" ht="12.75">
      <c r="A17" t="s">
        <v>92</v>
      </c>
      <c r="B17">
        <v>76</v>
      </c>
      <c r="C17">
        <v>0.02</v>
      </c>
      <c r="D17" s="98">
        <v>0.005</v>
      </c>
      <c r="E17" s="98">
        <v>0.1</v>
      </c>
    </row>
    <row r="18" spans="1:5" ht="12.75">
      <c r="A18" t="s">
        <v>3</v>
      </c>
      <c r="B18">
        <v>1320</v>
      </c>
      <c r="C18">
        <v>0</v>
      </c>
      <c r="D18" s="98">
        <v>0.02</v>
      </c>
      <c r="E18" s="98">
        <v>0.1</v>
      </c>
    </row>
    <row r="19" spans="1:5" ht="12.75">
      <c r="A19" t="s">
        <v>1</v>
      </c>
      <c r="B19">
        <v>1780</v>
      </c>
      <c r="C19">
        <v>0.04</v>
      </c>
      <c r="D19" s="98">
        <v>0.02</v>
      </c>
      <c r="E19" s="98">
        <v>0.1</v>
      </c>
    </row>
    <row r="20" spans="1:5" ht="12.75">
      <c r="A20" t="s">
        <v>4</v>
      </c>
      <c r="B20">
        <v>1020</v>
      </c>
      <c r="C20">
        <v>0</v>
      </c>
      <c r="D20" s="98">
        <v>0.02</v>
      </c>
      <c r="E20" s="98">
        <v>0.1</v>
      </c>
    </row>
    <row r="21" spans="1:5" ht="12.75">
      <c r="A21" t="s">
        <v>86</v>
      </c>
      <c r="B21">
        <v>3900</v>
      </c>
      <c r="C21">
        <v>0</v>
      </c>
      <c r="D21" s="98">
        <v>0.02</v>
      </c>
      <c r="E21" s="98">
        <v>0.1</v>
      </c>
    </row>
    <row r="22" spans="1:5" ht="12.75">
      <c r="A22" t="s">
        <v>56</v>
      </c>
      <c r="B22">
        <v>1700</v>
      </c>
      <c r="C22">
        <v>0</v>
      </c>
      <c r="D22" s="98">
        <v>0.02</v>
      </c>
      <c r="E22" s="98">
        <v>0.1</v>
      </c>
    </row>
    <row r="23" spans="1:5" ht="12.75">
      <c r="A23" t="s">
        <v>55</v>
      </c>
      <c r="B23">
        <v>1890</v>
      </c>
      <c r="C23">
        <v>0</v>
      </c>
      <c r="D23" s="98">
        <v>0.02</v>
      </c>
      <c r="E23" s="98">
        <v>0.1</v>
      </c>
    </row>
    <row r="24" spans="1:5" ht="12.75">
      <c r="A24" t="s">
        <v>87</v>
      </c>
      <c r="B24">
        <v>3900</v>
      </c>
      <c r="C24">
        <v>0</v>
      </c>
      <c r="D24" s="98">
        <v>0.02</v>
      </c>
      <c r="E24" s="98">
        <v>0.1</v>
      </c>
    </row>
    <row r="25" spans="1:5" ht="12.75">
      <c r="A25" t="s">
        <v>63</v>
      </c>
      <c r="B25">
        <v>0</v>
      </c>
      <c r="C25">
        <v>0</v>
      </c>
      <c r="D25" s="98">
        <v>0.02</v>
      </c>
      <c r="E25" s="98">
        <v>0.1</v>
      </c>
    </row>
  </sheetData>
  <sheetProtection password="E9F9" sheet="1" objects="1" scenarios="1"/>
  <printOptions/>
  <pageMargins left="0.75" right="0.75" top="1" bottom="1" header="0.5" footer="0.5"/>
  <pageSetup horizontalDpi="600" verticalDpi="600" orientation="portrait" paperSize="1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Standard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Schwedler</dc:creator>
  <cp:keywords/>
  <dc:description/>
  <cp:lastModifiedBy>laccj</cp:lastModifiedBy>
  <cp:lastPrinted>2005-10-28T13:41:32Z</cp:lastPrinted>
  <dcterms:created xsi:type="dcterms:W3CDTF">2005-01-20T13:22:24Z</dcterms:created>
  <dcterms:modified xsi:type="dcterms:W3CDTF">2006-07-25T14:18:26Z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